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ustomProperty7.bin" ContentType="application/vnd.openxmlformats-officedocument.spreadsheetml.customProperty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ustomProperty8.bin" ContentType="application/vnd.openxmlformats-officedocument.spreadsheetml.customProperty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ustomProperty9.bin" ContentType="application/vnd.openxmlformats-officedocument.spreadsheetml.customProperty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ustomProperty12.bin" ContentType="application/vnd.openxmlformats-officedocument.spreadsheetml.customProperty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ustomProperty15.bin" ContentType="application/vnd.openxmlformats-officedocument.spreadsheetml.customProperty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ustomProperty16.bin" ContentType="application/vnd.openxmlformats-officedocument.spreadsheetml.customProperty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ustomProperty17.bin" ContentType="application/vnd.openxmlformats-officedocument.spreadsheetml.customProperty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ustomProperty18.bin" ContentType="application/vnd.openxmlformats-officedocument.spreadsheetml.customProperty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rbgob.sharepoint.com/sites/I_BPL-BPB_STAFF-COMCEL/Documents partages/COMCEL/Relectures_Correction/DFL/DFL_2025/#16_ABT/"/>
    </mc:Choice>
  </mc:AlternateContent>
  <xr:revisionPtr revIDLastSave="0" documentId="8_{5D6BE583-7103-C245-8AFA-5D41C84040DD}" xr6:coauthVersionLast="47" xr6:coauthVersionMax="47" xr10:uidLastSave="{00000000-0000-0000-0000-000000000000}"/>
  <bookViews>
    <workbookView xWindow="0" yWindow="500" windowWidth="37160" windowHeight="19680" firstSheet="8" activeTab="11" xr2:uid="{00000000-000D-0000-FFFF-FFFF00000000}"/>
  </bookViews>
  <sheets>
    <sheet name="INDEX" sheetId="12" r:id="rId1"/>
    <sheet name="Liste ZP_PZ lijst" sheetId="11" r:id="rId2"/>
    <sheet name="Période_Periode" sheetId="15" r:id="rId3"/>
    <sheet name="Population_Bevolking" sheetId="2" r:id="rId4"/>
    <sheet name="Ex propre_Eigen dienstjaar" sheetId="1" r:id="rId5"/>
    <sheet name="Résulat global_Globaal resulta" sheetId="3" r:id="rId6"/>
    <sheet name="Global+réserves_Globaal+reserve" sheetId="26" r:id="rId7"/>
    <sheet name="Réserves_Reserves" sheetId="25" r:id="rId8"/>
    <sheet name="Recettes_Ontvangsten" sheetId="8" r:id="rId9"/>
    <sheet name="ROP_GOP" sheetId="10" r:id="rId10"/>
    <sheet name="ROT_GOO" sheetId="16" r:id="rId11"/>
    <sheet name="Dotations_Dotaties" sheetId="21" r:id="rId12"/>
    <sheet name="ROD_GOS" sheetId="17" r:id="rId13"/>
    <sheet name="Dépenses_Uitgaven" sheetId="9" r:id="rId14"/>
    <sheet name="DOP_GUP" sheetId="18" r:id="rId15"/>
    <sheet name="operationVScalog" sheetId="22" r:id="rId16"/>
    <sheet name="Répartition_Verdeling" sheetId="23" r:id="rId17"/>
    <sheet name="DOF_GUW" sheetId="19" r:id="rId18"/>
    <sheet name="DOT_GUO" sheetId="4" r:id="rId19"/>
    <sheet name="DOD_GUS" sheetId="20" r:id="rId20"/>
    <sheet name="Extraordinaire_Buitengewoon" sheetId="13" r:id="rId21"/>
  </sheets>
  <definedNames>
    <definedName name="_xlnm.Print_Area" localSheetId="2">Période_Periode!$A$2:$A$29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26" l="1"/>
  <c r="V17" i="26"/>
  <c r="W17" i="26"/>
  <c r="V18" i="26"/>
  <c r="W18" i="26"/>
  <c r="V19" i="26"/>
  <c r="W19" i="26"/>
  <c r="V20" i="26"/>
  <c r="W20" i="26"/>
  <c r="V21" i="26"/>
  <c r="W21" i="26"/>
  <c r="V5" i="26"/>
  <c r="V6" i="26"/>
  <c r="W6" i="26"/>
  <c r="V7" i="26"/>
  <c r="W7" i="26"/>
  <c r="V8" i="26"/>
  <c r="W8" i="26"/>
  <c r="V9" i="26"/>
  <c r="W9" i="26"/>
  <c r="V10" i="26"/>
  <c r="W10" i="26"/>
  <c r="S29" i="1" l="1"/>
  <c r="T29" i="1"/>
  <c r="U29" i="1"/>
  <c r="V29" i="1"/>
  <c r="W29" i="1"/>
  <c r="S30" i="1"/>
  <c r="T30" i="1"/>
  <c r="U30" i="1"/>
  <c r="V30" i="1"/>
  <c r="W30" i="1"/>
  <c r="S31" i="1"/>
  <c r="T31" i="1"/>
  <c r="U31" i="1"/>
  <c r="V31" i="1"/>
  <c r="W31" i="1"/>
  <c r="S32" i="1"/>
  <c r="T32" i="1"/>
  <c r="U32" i="1"/>
  <c r="V32" i="1"/>
  <c r="W32" i="1"/>
  <c r="S33" i="1"/>
  <c r="T33" i="1"/>
  <c r="U33" i="1"/>
  <c r="V33" i="1"/>
  <c r="W33" i="1"/>
  <c r="S34" i="1"/>
  <c r="T34" i="1"/>
  <c r="U34" i="1"/>
  <c r="V34" i="1"/>
  <c r="W34" i="1"/>
  <c r="W68" i="23" l="1"/>
  <c r="W7" i="23"/>
  <c r="W66" i="23" l="1"/>
  <c r="W5" i="23"/>
  <c r="W33" i="25" l="1"/>
  <c r="V33" i="25"/>
  <c r="W22" i="25"/>
  <c r="V22" i="25"/>
  <c r="V11" i="25"/>
  <c r="W11" i="25"/>
  <c r="U16" i="26"/>
  <c r="U17" i="26"/>
  <c r="U18" i="26"/>
  <c r="U19" i="26"/>
  <c r="U20" i="26"/>
  <c r="U21" i="26"/>
  <c r="Y35" i="25" l="1"/>
  <c r="X35" i="25"/>
  <c r="S9" i="26" l="1"/>
  <c r="S5" i="26" l="1"/>
  <c r="T5" i="26"/>
  <c r="U5" i="26"/>
  <c r="S6" i="26"/>
  <c r="T6" i="26"/>
  <c r="U6" i="26"/>
  <c r="S7" i="26"/>
  <c r="T7" i="26"/>
  <c r="U7" i="26"/>
  <c r="S8" i="26"/>
  <c r="T8" i="26"/>
  <c r="U8" i="26"/>
  <c r="T9" i="26"/>
  <c r="U9" i="26"/>
  <c r="S10" i="26"/>
  <c r="T10" i="26"/>
  <c r="U10" i="26"/>
  <c r="S77" i="23" l="1"/>
  <c r="T77" i="23"/>
  <c r="U77" i="23"/>
  <c r="V77" i="23"/>
  <c r="W77" i="23"/>
  <c r="T23" i="22"/>
  <c r="U23" i="22"/>
  <c r="S66" i="23" l="1"/>
  <c r="S67" i="23"/>
  <c r="S68" i="23"/>
  <c r="S69" i="23"/>
  <c r="S70" i="23"/>
  <c r="S71" i="23"/>
  <c r="T11" i="17"/>
  <c r="U11" i="17"/>
  <c r="V11" i="17"/>
  <c r="W11" i="17"/>
  <c r="S29" i="9"/>
  <c r="T23" i="23" l="1"/>
  <c r="U23" i="23"/>
  <c r="U24" i="23" s="1"/>
  <c r="V23" i="23"/>
  <c r="W23" i="23"/>
  <c r="T11" i="20"/>
  <c r="U11" i="20"/>
  <c r="V11" i="20"/>
  <c r="W11" i="20"/>
  <c r="T11" i="19"/>
  <c r="U11" i="19"/>
  <c r="V11" i="19"/>
  <c r="W11" i="19"/>
  <c r="T11" i="18"/>
  <c r="U11" i="18"/>
  <c r="V11" i="18"/>
  <c r="W11" i="18"/>
  <c r="T11" i="9"/>
  <c r="U11" i="9"/>
  <c r="U29" i="19" s="1"/>
  <c r="U43" i="9" s="1"/>
  <c r="V11" i="9"/>
  <c r="W11" i="9"/>
  <c r="T11" i="16"/>
  <c r="T52" i="8" s="1"/>
  <c r="U11" i="16"/>
  <c r="V11" i="16"/>
  <c r="W11" i="16"/>
  <c r="T11" i="10"/>
  <c r="U11" i="10"/>
  <c r="V11" i="10"/>
  <c r="W11" i="10"/>
  <c r="T60" i="23"/>
  <c r="U60" i="23"/>
  <c r="V60" i="23"/>
  <c r="W60" i="23"/>
  <c r="T48" i="23"/>
  <c r="U48" i="23"/>
  <c r="V48" i="23"/>
  <c r="W48" i="23"/>
  <c r="T36" i="23"/>
  <c r="U36" i="23"/>
  <c r="V36" i="23"/>
  <c r="W36" i="23"/>
  <c r="T8" i="23"/>
  <c r="U8" i="23"/>
  <c r="V8" i="23"/>
  <c r="W8" i="23"/>
  <c r="T9" i="23"/>
  <c r="U9" i="23"/>
  <c r="V9" i="23"/>
  <c r="W9" i="23"/>
  <c r="T10" i="23"/>
  <c r="U10" i="23"/>
  <c r="V10" i="23"/>
  <c r="W10" i="23"/>
  <c r="T66" i="23"/>
  <c r="U66" i="23"/>
  <c r="V66" i="23"/>
  <c r="T67" i="23"/>
  <c r="U67" i="23"/>
  <c r="V67" i="23"/>
  <c r="W67" i="23"/>
  <c r="T68" i="23"/>
  <c r="U68" i="23"/>
  <c r="V68" i="23"/>
  <c r="T69" i="23"/>
  <c r="U69" i="23"/>
  <c r="V69" i="23"/>
  <c r="W69" i="23"/>
  <c r="T70" i="23"/>
  <c r="U70" i="23"/>
  <c r="V70" i="23"/>
  <c r="W70" i="23"/>
  <c r="T71" i="23"/>
  <c r="U71" i="23"/>
  <c r="V71" i="23"/>
  <c r="W71" i="23"/>
  <c r="T11" i="21"/>
  <c r="T29" i="21" s="1"/>
  <c r="U11" i="21"/>
  <c r="U12" i="21" s="1"/>
  <c r="V11" i="21"/>
  <c r="W11" i="21"/>
  <c r="T11" i="4"/>
  <c r="U11" i="4"/>
  <c r="V11" i="4"/>
  <c r="W11" i="4"/>
  <c r="T29" i="9"/>
  <c r="U29" i="9"/>
  <c r="V29" i="9"/>
  <c r="W29" i="9"/>
  <c r="T30" i="9"/>
  <c r="U30" i="9"/>
  <c r="V30" i="9"/>
  <c r="W30" i="9"/>
  <c r="T31" i="9"/>
  <c r="U31" i="9"/>
  <c r="V31" i="9"/>
  <c r="W31" i="9"/>
  <c r="T32" i="9"/>
  <c r="U32" i="9"/>
  <c r="V32" i="9"/>
  <c r="W32" i="9"/>
  <c r="T33" i="9"/>
  <c r="U33" i="9"/>
  <c r="V33" i="9"/>
  <c r="W33" i="9"/>
  <c r="T34" i="9"/>
  <c r="U34" i="9"/>
  <c r="V34" i="9"/>
  <c r="W34" i="9"/>
  <c r="T11" i="8"/>
  <c r="T29" i="17" s="1"/>
  <c r="T43" i="8" s="1"/>
  <c r="U11" i="8"/>
  <c r="V11" i="8"/>
  <c r="W11" i="8"/>
  <c r="W29" i="8"/>
  <c r="W30" i="8"/>
  <c r="W31" i="8"/>
  <c r="W32" i="8"/>
  <c r="W33" i="8"/>
  <c r="W34" i="8"/>
  <c r="V24" i="23" l="1"/>
  <c r="W28" i="10"/>
  <c r="W40" i="8" s="1"/>
  <c r="U28" i="16"/>
  <c r="T72" i="23"/>
  <c r="W29" i="4"/>
  <c r="W44" i="9" s="1"/>
  <c r="V29" i="18"/>
  <c r="V29" i="19"/>
  <c r="V43" i="9" s="1"/>
  <c r="V29" i="4"/>
  <c r="V44" i="9" s="1"/>
  <c r="V29" i="20"/>
  <c r="V45" i="9" s="1"/>
  <c r="U34" i="21"/>
  <c r="U41" i="8" s="1"/>
  <c r="W29" i="21"/>
  <c r="T28" i="16"/>
  <c r="W72" i="23"/>
  <c r="V72" i="23"/>
  <c r="U72" i="23"/>
  <c r="V34" i="21"/>
  <c r="V41" i="8" s="1"/>
  <c r="T34" i="21"/>
  <c r="T41" i="8" s="1"/>
  <c r="W29" i="18"/>
  <c r="V29" i="21"/>
  <c r="U29" i="21"/>
  <c r="W35" i="8"/>
  <c r="W29" i="17"/>
  <c r="W43" i="8" s="1"/>
  <c r="W28" i="16"/>
  <c r="W12" i="21"/>
  <c r="V12" i="21"/>
  <c r="W34" i="21"/>
  <c r="W41" i="8" s="1"/>
  <c r="T29" i="4"/>
  <c r="T44" i="9" s="1"/>
  <c r="U29" i="18"/>
  <c r="U29" i="4"/>
  <c r="U44" i="9" s="1"/>
  <c r="W29" i="20"/>
  <c r="W45" i="9" s="1"/>
  <c r="T29" i="18"/>
  <c r="W29" i="19"/>
  <c r="W43" i="9" s="1"/>
  <c r="U29" i="20"/>
  <c r="U45" i="9" s="1"/>
  <c r="T29" i="20"/>
  <c r="T45" i="9" s="1"/>
  <c r="T29" i="19"/>
  <c r="T43" i="9" s="1"/>
  <c r="V28" i="16"/>
  <c r="V29" i="17"/>
  <c r="V43" i="8" s="1"/>
  <c r="U29" i="17"/>
  <c r="U43" i="8" s="1"/>
  <c r="V35" i="9"/>
  <c r="U35" i="9"/>
  <c r="T35" i="9"/>
  <c r="W35" i="9"/>
  <c r="T33" i="25"/>
  <c r="U33" i="25"/>
  <c r="T11" i="25"/>
  <c r="U11" i="25"/>
  <c r="T22" i="25"/>
  <c r="U22" i="25"/>
  <c r="W42" i="8" l="1"/>
  <c r="W44" i="8" s="1"/>
  <c r="V35" i="25"/>
  <c r="W35" i="25"/>
  <c r="S16" i="26"/>
  <c r="T16" i="26"/>
  <c r="S17" i="26"/>
  <c r="T17" i="26"/>
  <c r="S18" i="26"/>
  <c r="T18" i="26"/>
  <c r="S19" i="26"/>
  <c r="T19" i="26"/>
  <c r="S20" i="26"/>
  <c r="T20" i="26"/>
  <c r="S21" i="26"/>
  <c r="T21" i="26"/>
  <c r="T11" i="3"/>
  <c r="T11" i="26" s="1"/>
  <c r="U11" i="3"/>
  <c r="U11" i="26" s="1"/>
  <c r="V11" i="3"/>
  <c r="W11" i="3"/>
  <c r="T11" i="1"/>
  <c r="T35" i="1" s="1"/>
  <c r="U11" i="1"/>
  <c r="U35" i="1" s="1"/>
  <c r="V11" i="1"/>
  <c r="W11" i="1"/>
  <c r="T23" i="13"/>
  <c r="U23" i="13"/>
  <c r="V23" i="13"/>
  <c r="W23" i="13"/>
  <c r="T11" i="13"/>
  <c r="U11" i="13"/>
  <c r="V11" i="13"/>
  <c r="W11" i="13"/>
  <c r="T22" i="26" l="1"/>
  <c r="W22" i="26"/>
  <c r="W11" i="26"/>
  <c r="V11" i="26"/>
  <c r="V22" i="26"/>
  <c r="U22" i="26"/>
  <c r="W35" i="1"/>
  <c r="V35" i="1"/>
  <c r="W6" i="23"/>
  <c r="W11" i="23" s="1"/>
  <c r="V23" i="22"/>
  <c r="W23" i="22"/>
  <c r="T11" i="22"/>
  <c r="U11" i="22"/>
  <c r="V11" i="22"/>
  <c r="W11" i="22"/>
  <c r="W42" i="22" s="1"/>
  <c r="T5" i="23"/>
  <c r="V5" i="23"/>
  <c r="T6" i="23"/>
  <c r="U6" i="23"/>
  <c r="V6" i="23"/>
  <c r="T7" i="23"/>
  <c r="U7" i="23"/>
  <c r="V7" i="23"/>
  <c r="R29" i="8"/>
  <c r="S29" i="8"/>
  <c r="T29" i="8"/>
  <c r="U29" i="8"/>
  <c r="V29" i="8"/>
  <c r="R30" i="8"/>
  <c r="S30" i="8"/>
  <c r="T30" i="8"/>
  <c r="U30" i="8"/>
  <c r="V30" i="8"/>
  <c r="R31" i="8"/>
  <c r="S31" i="8"/>
  <c r="T31" i="8"/>
  <c r="U31" i="8"/>
  <c r="V31" i="8"/>
  <c r="R32" i="8"/>
  <c r="S32" i="8"/>
  <c r="T32" i="8"/>
  <c r="U32" i="8"/>
  <c r="V32" i="8"/>
  <c r="R33" i="8"/>
  <c r="S33" i="8"/>
  <c r="T33" i="8"/>
  <c r="U33" i="8"/>
  <c r="V33" i="8"/>
  <c r="R34" i="8"/>
  <c r="S34" i="8"/>
  <c r="T34" i="8"/>
  <c r="U34" i="8"/>
  <c r="V34" i="8"/>
  <c r="T35" i="8"/>
  <c r="U35" i="8"/>
  <c r="V35" i="8"/>
  <c r="Q30" i="8"/>
  <c r="Q31" i="8"/>
  <c r="Q32" i="8"/>
  <c r="Q33" i="8"/>
  <c r="Q34" i="8"/>
  <c r="T28" i="10"/>
  <c r="T40" i="8" s="1"/>
  <c r="U28" i="10"/>
  <c r="U40" i="8" s="1"/>
  <c r="V28" i="10"/>
  <c r="V40" i="8" s="1"/>
  <c r="S11" i="17"/>
  <c r="T5" i="2"/>
  <c r="T17" i="3" s="1"/>
  <c r="U5" i="2"/>
  <c r="U17" i="3" s="1"/>
  <c r="V5" i="2"/>
  <c r="V17" i="3" s="1"/>
  <c r="W5" i="2"/>
  <c r="T6" i="2"/>
  <c r="U6" i="2"/>
  <c r="U18" i="8" s="1"/>
  <c r="V6" i="2"/>
  <c r="V18" i="8" s="1"/>
  <c r="W6" i="2"/>
  <c r="T7" i="2"/>
  <c r="U7" i="2"/>
  <c r="V7" i="2"/>
  <c r="W7" i="2"/>
  <c r="T8" i="2"/>
  <c r="U8" i="2"/>
  <c r="U20" i="8" s="1"/>
  <c r="V8" i="2"/>
  <c r="V20" i="8" s="1"/>
  <c r="W8" i="2"/>
  <c r="T9" i="2"/>
  <c r="U9" i="2"/>
  <c r="U21" i="8" s="1"/>
  <c r="V9" i="2"/>
  <c r="W9" i="2"/>
  <c r="T10" i="2"/>
  <c r="U10" i="2"/>
  <c r="U22" i="8" s="1"/>
  <c r="V10" i="2"/>
  <c r="V22" i="8" s="1"/>
  <c r="W10" i="2"/>
  <c r="T38" i="2"/>
  <c r="U38" i="2"/>
  <c r="V38" i="2"/>
  <c r="W38" i="2"/>
  <c r="T22" i="20" l="1"/>
  <c r="T22" i="19"/>
  <c r="T22" i="9"/>
  <c r="T22" i="16"/>
  <c r="T22" i="10"/>
  <c r="T22" i="21"/>
  <c r="T22" i="4"/>
  <c r="T22" i="18"/>
  <c r="T22" i="17"/>
  <c r="T22" i="3"/>
  <c r="T22" i="1"/>
  <c r="T21" i="21"/>
  <c r="T21" i="4"/>
  <c r="T21" i="18"/>
  <c r="T21" i="17"/>
  <c r="T21" i="19"/>
  <c r="T21" i="9"/>
  <c r="T21" i="10"/>
  <c r="T21" i="20"/>
  <c r="T21" i="16"/>
  <c r="T21" i="3"/>
  <c r="T21" i="1"/>
  <c r="T20" i="20"/>
  <c r="T20" i="19"/>
  <c r="T20" i="9"/>
  <c r="T20" i="16"/>
  <c r="T20" i="10"/>
  <c r="T20" i="18"/>
  <c r="T20" i="17"/>
  <c r="T20" i="21"/>
  <c r="T20" i="4"/>
  <c r="T20" i="1"/>
  <c r="T20" i="3"/>
  <c r="T19" i="21"/>
  <c r="T19" i="4"/>
  <c r="T19" i="18"/>
  <c r="T19" i="17"/>
  <c r="T19" i="20"/>
  <c r="T19" i="19"/>
  <c r="T19" i="9"/>
  <c r="T19" i="16"/>
  <c r="T19" i="10"/>
  <c r="T19" i="3"/>
  <c r="T19" i="1"/>
  <c r="T18" i="20"/>
  <c r="T18" i="19"/>
  <c r="T18" i="9"/>
  <c r="T18" i="16"/>
  <c r="T18" i="18"/>
  <c r="T18" i="21"/>
  <c r="T18" i="4"/>
  <c r="T18" i="17"/>
  <c r="T18" i="10"/>
  <c r="T18" i="1"/>
  <c r="T18" i="3"/>
  <c r="T19" i="8"/>
  <c r="W22" i="3"/>
  <c r="W22" i="17"/>
  <c r="W22" i="16"/>
  <c r="W22" i="8"/>
  <c r="W22" i="1"/>
  <c r="W22" i="21"/>
  <c r="W22" i="10"/>
  <c r="W21" i="17"/>
  <c r="W21" i="16"/>
  <c r="W21" i="8"/>
  <c r="W21" i="1"/>
  <c r="W21" i="21"/>
  <c r="W21" i="10"/>
  <c r="W21" i="3"/>
  <c r="W20" i="1"/>
  <c r="W20" i="21"/>
  <c r="W20" i="10"/>
  <c r="W20" i="3"/>
  <c r="W20" i="17"/>
  <c r="W20" i="16"/>
  <c r="W20" i="8"/>
  <c r="W19" i="20"/>
  <c r="W19" i="4"/>
  <c r="W19" i="18"/>
  <c r="W19" i="19"/>
  <c r="W19" i="9"/>
  <c r="W19" i="21"/>
  <c r="W19" i="10"/>
  <c r="W19" i="3"/>
  <c r="W19" i="17"/>
  <c r="W19" i="16"/>
  <c r="W19" i="8"/>
  <c r="W19" i="1"/>
  <c r="W13" i="2"/>
  <c r="W18" i="3"/>
  <c r="W18" i="17"/>
  <c r="W18" i="16"/>
  <c r="W18" i="8"/>
  <c r="W18" i="1"/>
  <c r="W18" i="21"/>
  <c r="W18" i="10"/>
  <c r="W17" i="9"/>
  <c r="W17" i="18"/>
  <c r="W17" i="20"/>
  <c r="W17" i="4"/>
  <c r="W17" i="19"/>
  <c r="W17" i="17"/>
  <c r="W17" i="16"/>
  <c r="W17" i="8"/>
  <c r="W17" i="1"/>
  <c r="W17" i="21"/>
  <c r="W17" i="10"/>
  <c r="W17" i="3"/>
  <c r="T22" i="8"/>
  <c r="T17" i="10"/>
  <c r="T20" i="8"/>
  <c r="T18" i="8"/>
  <c r="U22" i="10"/>
  <c r="U22" i="20"/>
  <c r="U22" i="19"/>
  <c r="U22" i="9"/>
  <c r="U22" i="16"/>
  <c r="U22" i="21"/>
  <c r="U22" i="4"/>
  <c r="U22" i="18"/>
  <c r="U22" i="17"/>
  <c r="U22" i="1"/>
  <c r="U22" i="3"/>
  <c r="U21" i="21"/>
  <c r="U21" i="4"/>
  <c r="U21" i="18"/>
  <c r="U21" i="17"/>
  <c r="U21" i="20"/>
  <c r="U21" i="19"/>
  <c r="U21" i="9"/>
  <c r="U21" i="16"/>
  <c r="U21" i="10"/>
  <c r="U21" i="1"/>
  <c r="U21" i="3"/>
  <c r="U20" i="20"/>
  <c r="U20" i="19"/>
  <c r="U20" i="9"/>
  <c r="U20" i="16"/>
  <c r="U20" i="10"/>
  <c r="U20" i="21"/>
  <c r="U20" i="4"/>
  <c r="U20" i="18"/>
  <c r="U20" i="17"/>
  <c r="U20" i="1"/>
  <c r="U20" i="3"/>
  <c r="U19" i="21"/>
  <c r="U19" i="4"/>
  <c r="U19" i="18"/>
  <c r="U19" i="17"/>
  <c r="U19" i="20"/>
  <c r="U19" i="19"/>
  <c r="U19" i="9"/>
  <c r="U19" i="16"/>
  <c r="U19" i="10"/>
  <c r="U19" i="1"/>
  <c r="U19" i="3"/>
  <c r="U11" i="2"/>
  <c r="U23" i="10" s="1"/>
  <c r="U18" i="20"/>
  <c r="U18" i="19"/>
  <c r="U18" i="9"/>
  <c r="U18" i="16"/>
  <c r="U18" i="21"/>
  <c r="U18" i="4"/>
  <c r="U18" i="18"/>
  <c r="U18" i="17"/>
  <c r="U18" i="10"/>
  <c r="U18" i="3"/>
  <c r="U18" i="1"/>
  <c r="T21" i="8"/>
  <c r="U19" i="8"/>
  <c r="V21" i="4"/>
  <c r="V21" i="18"/>
  <c r="V21" i="17"/>
  <c r="V21" i="16"/>
  <c r="V21" i="9"/>
  <c r="V21" i="21"/>
  <c r="V21" i="10"/>
  <c r="V21" i="19"/>
  <c r="V21" i="20"/>
  <c r="V21" i="3"/>
  <c r="V21" i="1"/>
  <c r="T17" i="16"/>
  <c r="V17" i="9"/>
  <c r="U17" i="19"/>
  <c r="U17" i="20"/>
  <c r="U17" i="4"/>
  <c r="U17" i="21"/>
  <c r="U17" i="9"/>
  <c r="V13" i="2"/>
  <c r="V17" i="21"/>
  <c r="V17" i="19"/>
  <c r="V17" i="20"/>
  <c r="V17" i="4"/>
  <c r="T13" i="2"/>
  <c r="V17" i="17"/>
  <c r="V22" i="16"/>
  <c r="V22" i="20"/>
  <c r="V22" i="19"/>
  <c r="V22" i="17"/>
  <c r="V22" i="4"/>
  <c r="V22" i="10"/>
  <c r="V22" i="18"/>
  <c r="V22" i="21"/>
  <c r="V22" i="9"/>
  <c r="V22" i="1"/>
  <c r="V22" i="3"/>
  <c r="V20" i="19"/>
  <c r="V20" i="4"/>
  <c r="V20" i="21"/>
  <c r="V20" i="10"/>
  <c r="V20" i="18"/>
  <c r="V20" i="17"/>
  <c r="V20" i="16"/>
  <c r="V20" i="20"/>
  <c r="V20" i="9"/>
  <c r="V20" i="1"/>
  <c r="V20" i="3"/>
  <c r="V18" i="17"/>
  <c r="V18" i="10"/>
  <c r="V18" i="20"/>
  <c r="V18" i="19"/>
  <c r="V18" i="18"/>
  <c r="V18" i="21"/>
  <c r="V18" i="16"/>
  <c r="V18" i="9"/>
  <c r="V18" i="4"/>
  <c r="V18" i="3"/>
  <c r="V18" i="1"/>
  <c r="U17" i="17"/>
  <c r="V17" i="18"/>
  <c r="V17" i="8"/>
  <c r="V19" i="20"/>
  <c r="V19" i="18"/>
  <c r="V19" i="10"/>
  <c r="V19" i="16"/>
  <c r="V19" i="4"/>
  <c r="V19" i="19"/>
  <c r="V19" i="17"/>
  <c r="V19" i="9"/>
  <c r="V19" i="21"/>
  <c r="V19" i="3"/>
  <c r="V19" i="1"/>
  <c r="T17" i="20"/>
  <c r="T17" i="4"/>
  <c r="T17" i="21"/>
  <c r="T17" i="19"/>
  <c r="W11" i="2"/>
  <c r="W23" i="10" s="1"/>
  <c r="W18" i="4"/>
  <c r="W18" i="18"/>
  <c r="W18" i="20"/>
  <c r="W18" i="19"/>
  <c r="W18" i="9"/>
  <c r="T17" i="17"/>
  <c r="U17" i="18"/>
  <c r="V19" i="8"/>
  <c r="U17" i="8"/>
  <c r="W22" i="4"/>
  <c r="W22" i="9"/>
  <c r="W22" i="18"/>
  <c r="W22" i="20"/>
  <c r="W22" i="19"/>
  <c r="W20" i="9"/>
  <c r="W20" i="19"/>
  <c r="W20" i="18"/>
  <c r="W20" i="20"/>
  <c r="W20" i="4"/>
  <c r="V17" i="1"/>
  <c r="T11" i="2"/>
  <c r="T23" i="10" s="1"/>
  <c r="U17" i="1"/>
  <c r="V17" i="10"/>
  <c r="V17" i="16"/>
  <c r="T17" i="18"/>
  <c r="V21" i="8"/>
  <c r="T17" i="8"/>
  <c r="V11" i="2"/>
  <c r="V23" i="10" s="1"/>
  <c r="T17" i="9"/>
  <c r="W21" i="9"/>
  <c r="W21" i="20"/>
  <c r="W21" i="18"/>
  <c r="W21" i="19"/>
  <c r="W21" i="4"/>
  <c r="T17" i="1"/>
  <c r="U17" i="10"/>
  <c r="U17" i="16"/>
  <c r="W78" i="23"/>
  <c r="W80" i="23"/>
  <c r="W81" i="23"/>
  <c r="W79" i="23"/>
  <c r="V36" i="22"/>
  <c r="V42" i="9" s="1"/>
  <c r="V35" i="22"/>
  <c r="V42" i="22"/>
  <c r="U35" i="22"/>
  <c r="U36" i="22"/>
  <c r="U42" i="9" s="1"/>
  <c r="T35" i="22"/>
  <c r="T36" i="22"/>
  <c r="T42" i="9" s="1"/>
  <c r="W35" i="22"/>
  <c r="W36" i="22"/>
  <c r="W42" i="9" s="1"/>
  <c r="W29" i="22"/>
  <c r="W30" i="22"/>
  <c r="W41" i="9" s="1"/>
  <c r="V11" i="23"/>
  <c r="V29" i="22"/>
  <c r="V30" i="22"/>
  <c r="V41" i="9" s="1"/>
  <c r="U30" i="22"/>
  <c r="U41" i="9" s="1"/>
  <c r="U29" i="22"/>
  <c r="U42" i="22"/>
  <c r="T30" i="22"/>
  <c r="T41" i="9" s="1"/>
  <c r="T29" i="22"/>
  <c r="T42" i="22"/>
  <c r="V42" i="8"/>
  <c r="V44" i="8" s="1"/>
  <c r="U42" i="8"/>
  <c r="U44" i="8" s="1"/>
  <c r="T42" i="8"/>
  <c r="T44" i="8" s="1"/>
  <c r="U11" i="23"/>
  <c r="T11" i="23"/>
  <c r="U13" i="2"/>
  <c r="T23" i="20" l="1"/>
  <c r="T23" i="19"/>
  <c r="T46" i="9"/>
  <c r="T23" i="17"/>
  <c r="T23" i="21"/>
  <c r="T23" i="16"/>
  <c r="T23" i="3"/>
  <c r="U23" i="1"/>
  <c r="T23" i="1"/>
  <c r="W23" i="1"/>
  <c r="U23" i="3"/>
  <c r="U23" i="20"/>
  <c r="T23" i="9"/>
  <c r="T23" i="18"/>
  <c r="T23" i="4"/>
  <c r="U23" i="8"/>
  <c r="U23" i="9"/>
  <c r="U23" i="19"/>
  <c r="W23" i="3"/>
  <c r="W23" i="8"/>
  <c r="U23" i="17"/>
  <c r="U23" i="16"/>
  <c r="V23" i="8"/>
  <c r="U23" i="21"/>
  <c r="T23" i="8"/>
  <c r="U23" i="18"/>
  <c r="V23" i="1"/>
  <c r="U23" i="4"/>
  <c r="V23" i="18"/>
  <c r="V23" i="3"/>
  <c r="V23" i="16"/>
  <c r="W23" i="16"/>
  <c r="V23" i="21"/>
  <c r="V23" i="4"/>
  <c r="W23" i="17"/>
  <c r="W23" i="9"/>
  <c r="W23" i="4"/>
  <c r="V23" i="20"/>
  <c r="W23" i="20"/>
  <c r="W23" i="21"/>
  <c r="V23" i="19"/>
  <c r="W23" i="18"/>
  <c r="W23" i="19"/>
  <c r="V23" i="9"/>
  <c r="V23" i="17"/>
  <c r="U46" i="9"/>
  <c r="V46" i="9"/>
  <c r="W46" i="9"/>
  <c r="U78" i="23"/>
  <c r="U80" i="23"/>
  <c r="U79" i="23"/>
  <c r="U81" i="23"/>
  <c r="T78" i="23"/>
  <c r="T80" i="23"/>
  <c r="T79" i="23"/>
  <c r="T81" i="23"/>
  <c r="V78" i="23"/>
  <c r="V80" i="23"/>
  <c r="V79" i="23"/>
  <c r="V81" i="23"/>
  <c r="W82" i="23"/>
  <c r="W83" i="23" s="1"/>
  <c r="S10" i="23"/>
  <c r="S34" i="9"/>
  <c r="S11" i="20"/>
  <c r="S11" i="21"/>
  <c r="T12" i="21" s="1"/>
  <c r="S11" i="16"/>
  <c r="S11" i="3"/>
  <c r="S9" i="23"/>
  <c r="S33" i="9"/>
  <c r="T82" i="23" l="1"/>
  <c r="T83" i="23" s="1"/>
  <c r="V82" i="23"/>
  <c r="V83" i="23" s="1"/>
  <c r="U82" i="23"/>
  <c r="U83" i="23" s="1"/>
  <c r="S29" i="21"/>
  <c r="S32" i="9"/>
  <c r="S8" i="23"/>
  <c r="Q18" i="26"/>
  <c r="Q7" i="26"/>
  <c r="S31" i="9" l="1"/>
  <c r="Q66" i="23"/>
  <c r="Q67" i="23"/>
  <c r="Q68" i="23"/>
  <c r="Q69" i="23"/>
  <c r="Q70" i="23"/>
  <c r="Q71" i="23"/>
  <c r="S7" i="23"/>
  <c r="Q7" i="23"/>
  <c r="S30" i="9"/>
  <c r="S6" i="23"/>
  <c r="S23" i="13" l="1"/>
  <c r="S11" i="13"/>
  <c r="S11" i="4"/>
  <c r="S11" i="19"/>
  <c r="S60" i="23"/>
  <c r="S48" i="23"/>
  <c r="S36" i="23"/>
  <c r="S23" i="23"/>
  <c r="S23" i="22"/>
  <c r="S11" i="22"/>
  <c r="S11" i="18"/>
  <c r="S35" i="9"/>
  <c r="S11" i="9"/>
  <c r="S29" i="20" s="1"/>
  <c r="S45" i="9" s="1"/>
  <c r="S11" i="10"/>
  <c r="S11" i="8"/>
  <c r="S11" i="25"/>
  <c r="S22" i="25"/>
  <c r="S33" i="25"/>
  <c r="S11" i="1"/>
  <c r="Q5" i="23"/>
  <c r="R5" i="23"/>
  <c r="S5" i="23"/>
  <c r="S11" i="23" s="1"/>
  <c r="Q16" i="26"/>
  <c r="R16" i="26"/>
  <c r="Q5" i="26"/>
  <c r="R5" i="26"/>
  <c r="T24" i="23" l="1"/>
  <c r="S72" i="23"/>
  <c r="S22" i="26"/>
  <c r="S42" i="22"/>
  <c r="S28" i="10"/>
  <c r="S40" i="8" s="1"/>
  <c r="S35" i="8"/>
  <c r="S81" i="23"/>
  <c r="S29" i="4"/>
  <c r="S44" i="9" s="1"/>
  <c r="S34" i="21"/>
  <c r="S41" i="8" s="1"/>
  <c r="S29" i="17"/>
  <c r="S43" i="8" s="1"/>
  <c r="S28" i="16"/>
  <c r="S79" i="23"/>
  <c r="S78" i="23"/>
  <c r="S29" i="18"/>
  <c r="S80" i="23"/>
  <c r="S30" i="22"/>
  <c r="S41" i="9" s="1"/>
  <c r="S29" i="22"/>
  <c r="S29" i="19"/>
  <c r="S43" i="9" s="1"/>
  <c r="S36" i="22"/>
  <c r="S42" i="9" s="1"/>
  <c r="S35" i="22"/>
  <c r="S35" i="1"/>
  <c r="S11" i="26"/>
  <c r="U35" i="25"/>
  <c r="S38" i="2"/>
  <c r="S5" i="2"/>
  <c r="S6" i="2"/>
  <c r="S7" i="2"/>
  <c r="S8" i="2"/>
  <c r="S9" i="2"/>
  <c r="S10" i="2"/>
  <c r="S17" i="10" l="1"/>
  <c r="S17" i="17"/>
  <c r="S17" i="1"/>
  <c r="S17" i="9"/>
  <c r="S17" i="16"/>
  <c r="S17" i="8"/>
  <c r="S46" i="9"/>
  <c r="S42" i="8"/>
  <c r="S44" i="8" s="1"/>
  <c r="S82" i="23"/>
  <c r="S83" i="23" s="1"/>
  <c r="S20" i="9"/>
  <c r="S20" i="8"/>
  <c r="S20" i="1"/>
  <c r="S20" i="20"/>
  <c r="S20" i="17"/>
  <c r="S20" i="19"/>
  <c r="S20" i="21"/>
  <c r="S20" i="16"/>
  <c r="S20" i="4"/>
  <c r="S20" i="18"/>
  <c r="S20" i="10"/>
  <c r="S20" i="3"/>
  <c r="S18" i="16"/>
  <c r="S18" i="21"/>
  <c r="S18" i="8"/>
  <c r="S18" i="10"/>
  <c r="S18" i="17"/>
  <c r="S18" i="9"/>
  <c r="S18" i="18"/>
  <c r="S18" i="1"/>
  <c r="S18" i="19"/>
  <c r="S18" i="3"/>
  <c r="S18" i="4"/>
  <c r="S18" i="20"/>
  <c r="S11" i="2"/>
  <c r="S23" i="10" s="1"/>
  <c r="S17" i="19"/>
  <c r="S17" i="3"/>
  <c r="S17" i="20"/>
  <c r="S17" i="18"/>
  <c r="S17" i="4"/>
  <c r="S17" i="21"/>
  <c r="S22" i="20"/>
  <c r="S22" i="17"/>
  <c r="S22" i="19"/>
  <c r="S22" i="3"/>
  <c r="S22" i="21"/>
  <c r="S22" i="16"/>
  <c r="S22" i="4"/>
  <c r="S22" i="18"/>
  <c r="S22" i="10"/>
  <c r="S22" i="9"/>
  <c r="S22" i="8"/>
  <c r="S22" i="1"/>
  <c r="S21" i="21"/>
  <c r="S21" i="4"/>
  <c r="S21" i="18"/>
  <c r="S21" i="20"/>
  <c r="S21" i="17"/>
  <c r="S21" i="10"/>
  <c r="S21" i="19"/>
  <c r="S21" i="3"/>
  <c r="S21" i="9"/>
  <c r="S21" i="16"/>
  <c r="S21" i="8"/>
  <c r="S21" i="1"/>
  <c r="S19" i="16"/>
  <c r="S19" i="20"/>
  <c r="S19" i="3"/>
  <c r="S19" i="4"/>
  <c r="S19" i="1"/>
  <c r="S19" i="21"/>
  <c r="S19" i="8"/>
  <c r="S19" i="17"/>
  <c r="S19" i="19"/>
  <c r="S19" i="10"/>
  <c r="S19" i="18"/>
  <c r="S19" i="9"/>
  <c r="S13" i="2"/>
  <c r="P16" i="26"/>
  <c r="P17" i="26"/>
  <c r="Q17" i="26"/>
  <c r="R17" i="26"/>
  <c r="P18" i="26"/>
  <c r="R18" i="26"/>
  <c r="P19" i="26"/>
  <c r="Q19" i="26"/>
  <c r="R19" i="26"/>
  <c r="P20" i="26"/>
  <c r="Q20" i="26"/>
  <c r="R20" i="26"/>
  <c r="P21" i="26"/>
  <c r="Q21" i="26"/>
  <c r="R21" i="26"/>
  <c r="P5" i="26"/>
  <c r="P6" i="26"/>
  <c r="Q6" i="26"/>
  <c r="R6" i="26"/>
  <c r="P7" i="26"/>
  <c r="R7" i="26"/>
  <c r="P8" i="26"/>
  <c r="Q8" i="26"/>
  <c r="R8" i="26"/>
  <c r="P9" i="26"/>
  <c r="Q9" i="26"/>
  <c r="R9" i="26"/>
  <c r="P10" i="26"/>
  <c r="Q10" i="26"/>
  <c r="R10" i="26"/>
  <c r="R34" i="1"/>
  <c r="R11" i="20"/>
  <c r="R11" i="4"/>
  <c r="R11" i="19"/>
  <c r="R66" i="23"/>
  <c r="R67" i="23"/>
  <c r="R68" i="23"/>
  <c r="R69" i="23"/>
  <c r="R70" i="23"/>
  <c r="R71" i="23"/>
  <c r="R60" i="23"/>
  <c r="R36" i="23"/>
  <c r="R23" i="23"/>
  <c r="R23" i="22"/>
  <c r="R11" i="22"/>
  <c r="R11" i="18"/>
  <c r="R29" i="9"/>
  <c r="R30" i="9"/>
  <c r="R31" i="9"/>
  <c r="R32" i="9"/>
  <c r="R33" i="9"/>
  <c r="R34" i="9"/>
  <c r="R11" i="9"/>
  <c r="R11" i="17"/>
  <c r="R11" i="21"/>
  <c r="S12" i="21" s="1"/>
  <c r="R11" i="16"/>
  <c r="R11" i="10"/>
  <c r="R11" i="8"/>
  <c r="R33" i="25"/>
  <c r="R22" i="25"/>
  <c r="R11" i="25"/>
  <c r="R11" i="3"/>
  <c r="Q23" i="13"/>
  <c r="R23" i="13"/>
  <c r="R11" i="13"/>
  <c r="Q11" i="13"/>
  <c r="S24" i="23" l="1"/>
  <c r="S23" i="1"/>
  <c r="S23" i="8"/>
  <c r="S23" i="3"/>
  <c r="S23" i="9"/>
  <c r="S23" i="20"/>
  <c r="R29" i="20"/>
  <c r="R45" i="9" s="1"/>
  <c r="R42" i="22"/>
  <c r="R35" i="8"/>
  <c r="R28" i="10"/>
  <c r="R40" i="8" s="1"/>
  <c r="R72" i="23"/>
  <c r="R35" i="22"/>
  <c r="R29" i="19"/>
  <c r="R43" i="9" s="1"/>
  <c r="S23" i="4"/>
  <c r="S23" i="16"/>
  <c r="R28" i="16"/>
  <c r="S23" i="21"/>
  <c r="S23" i="19"/>
  <c r="R36" i="22"/>
  <c r="R42" i="9" s="1"/>
  <c r="S23" i="17"/>
  <c r="S23" i="18"/>
  <c r="R11" i="26"/>
  <c r="T35" i="25"/>
  <c r="R22" i="26"/>
  <c r="R35" i="9"/>
  <c r="R29" i="22"/>
  <c r="R30" i="22"/>
  <c r="R41" i="9" s="1"/>
  <c r="R29" i="1"/>
  <c r="R30" i="1"/>
  <c r="R31" i="1"/>
  <c r="R32" i="1"/>
  <c r="R33" i="1"/>
  <c r="R34" i="21"/>
  <c r="R41" i="8" s="1"/>
  <c r="R29" i="21"/>
  <c r="R29" i="17"/>
  <c r="R43" i="8" s="1"/>
  <c r="R29" i="18"/>
  <c r="R42" i="8" l="1"/>
  <c r="R44" i="8" s="1"/>
  <c r="R29" i="4"/>
  <c r="R44" i="9" s="1"/>
  <c r="R46" i="9" s="1"/>
  <c r="P5" i="23"/>
  <c r="P6" i="23"/>
  <c r="Q6" i="23"/>
  <c r="R6" i="23"/>
  <c r="P7" i="23"/>
  <c r="R7" i="23"/>
  <c r="P8" i="23"/>
  <c r="Q8" i="23"/>
  <c r="R8" i="23"/>
  <c r="P9" i="23"/>
  <c r="Q9" i="23"/>
  <c r="R9" i="23"/>
  <c r="P10" i="23"/>
  <c r="Q10" i="23"/>
  <c r="R10" i="23"/>
  <c r="R26" i="25"/>
  <c r="R11" i="23" l="1"/>
  <c r="R16" i="3"/>
  <c r="R78" i="23" l="1"/>
  <c r="R81" i="23"/>
  <c r="R79" i="23"/>
  <c r="R16" i="8" l="1"/>
  <c r="R39" i="8" s="1"/>
  <c r="R33" i="21"/>
  <c r="R28" i="21"/>
  <c r="R40" i="9"/>
  <c r="R34" i="22"/>
  <c r="Q28" i="22"/>
  <c r="R28" i="22"/>
  <c r="R77" i="23"/>
  <c r="R65" i="23"/>
  <c r="R53" i="23"/>
  <c r="R41" i="23"/>
  <c r="R48" i="23" s="1"/>
  <c r="R80" i="23" s="1"/>
  <c r="P29" i="23"/>
  <c r="Q29" i="23"/>
  <c r="R29" i="23"/>
  <c r="P16" i="23"/>
  <c r="Q16" i="23"/>
  <c r="R16" i="23"/>
  <c r="R82" i="23" l="1"/>
  <c r="R83" i="23" s="1"/>
  <c r="R16" i="1"/>
  <c r="R11" i="1"/>
  <c r="R35" i="1" s="1"/>
  <c r="R5" i="2"/>
  <c r="R6" i="2"/>
  <c r="R7" i="2"/>
  <c r="R8" i="2"/>
  <c r="R9" i="2"/>
  <c r="R10" i="2"/>
  <c r="R38" i="2"/>
  <c r="R17" i="17" l="1"/>
  <c r="R17" i="9"/>
  <c r="R17" i="16"/>
  <c r="R17" i="8"/>
  <c r="R17" i="10"/>
  <c r="R21" i="19"/>
  <c r="R21" i="16"/>
  <c r="R21" i="10"/>
  <c r="R21" i="8"/>
  <c r="R21" i="20"/>
  <c r="R21" i="18"/>
  <c r="R21" i="9"/>
  <c r="R21" i="17"/>
  <c r="R21" i="21"/>
  <c r="R21" i="1"/>
  <c r="R21" i="4"/>
  <c r="R21" i="3"/>
  <c r="R17" i="19"/>
  <c r="R17" i="20"/>
  <c r="R17" i="18"/>
  <c r="R17" i="21"/>
  <c r="R17" i="4"/>
  <c r="R17" i="3"/>
  <c r="R17" i="1"/>
  <c r="R20" i="10"/>
  <c r="R20" i="8"/>
  <c r="R20" i="20"/>
  <c r="R20" i="18"/>
  <c r="R20" i="9"/>
  <c r="R20" i="17"/>
  <c r="R20" i="21"/>
  <c r="R20" i="19"/>
  <c r="R20" i="16"/>
  <c r="R20" i="1"/>
  <c r="R20" i="4"/>
  <c r="R20" i="3"/>
  <c r="R13" i="2"/>
  <c r="R11" i="2"/>
  <c r="R23" i="10" s="1"/>
  <c r="R19" i="20"/>
  <c r="R19" i="18"/>
  <c r="R19" i="9"/>
  <c r="R19" i="17"/>
  <c r="R19" i="21"/>
  <c r="R19" i="19"/>
  <c r="R19" i="16"/>
  <c r="R19" i="10"/>
  <c r="R19" i="8"/>
  <c r="R19" i="1"/>
  <c r="R19" i="4"/>
  <c r="R19" i="3"/>
  <c r="R22" i="18"/>
  <c r="R22" i="9"/>
  <c r="R22" i="17"/>
  <c r="R22" i="21"/>
  <c r="R22" i="19"/>
  <c r="R22" i="16"/>
  <c r="R22" i="10"/>
  <c r="R22" i="8"/>
  <c r="R22" i="20"/>
  <c r="R22" i="1"/>
  <c r="R22" i="4"/>
  <c r="R22" i="3"/>
  <c r="R18" i="18"/>
  <c r="R18" i="9"/>
  <c r="R18" i="17"/>
  <c r="R18" i="21"/>
  <c r="R18" i="19"/>
  <c r="R18" i="16"/>
  <c r="R18" i="10"/>
  <c r="R18" i="8"/>
  <c r="R18" i="20"/>
  <c r="R18" i="1"/>
  <c r="R18" i="4"/>
  <c r="R18" i="3"/>
  <c r="Q11" i="1"/>
  <c r="R23" i="1" l="1"/>
  <c r="R23" i="8"/>
  <c r="R23" i="3"/>
  <c r="R23" i="17"/>
  <c r="R23" i="9"/>
  <c r="R23" i="4"/>
  <c r="R23" i="18"/>
  <c r="R23" i="16"/>
  <c r="R23" i="21"/>
  <c r="R23" i="20"/>
  <c r="R23" i="19"/>
  <c r="O11" i="13"/>
  <c r="P11" i="13"/>
  <c r="N11" i="13"/>
  <c r="N23" i="13"/>
  <c r="O23" i="13"/>
  <c r="P23" i="13"/>
  <c r="Q11" i="20"/>
  <c r="Q11" i="4"/>
  <c r="Q11" i="19"/>
  <c r="N60" i="23"/>
  <c r="O60" i="23"/>
  <c r="P60" i="23"/>
  <c r="Q60" i="23"/>
  <c r="N36" i="23"/>
  <c r="O36" i="23"/>
  <c r="P36" i="23"/>
  <c r="Q36" i="23"/>
  <c r="N23" i="23"/>
  <c r="O23" i="23"/>
  <c r="O24" i="23" s="1"/>
  <c r="P23" i="23"/>
  <c r="Q23" i="23"/>
  <c r="N66" i="23"/>
  <c r="O66" i="23"/>
  <c r="P66" i="23"/>
  <c r="N67" i="23"/>
  <c r="O67" i="23"/>
  <c r="P67" i="23"/>
  <c r="N68" i="23"/>
  <c r="O68" i="23"/>
  <c r="P68" i="23"/>
  <c r="N69" i="23"/>
  <c r="O69" i="23"/>
  <c r="P69" i="23"/>
  <c r="N70" i="23"/>
  <c r="O70" i="23"/>
  <c r="P70" i="23"/>
  <c r="N71" i="23"/>
  <c r="O71" i="23"/>
  <c r="P71" i="23"/>
  <c r="O77" i="23"/>
  <c r="P77" i="23"/>
  <c r="Q77" i="23"/>
  <c r="N77" i="23"/>
  <c r="O65" i="23"/>
  <c r="P65" i="23"/>
  <c r="Q65" i="23"/>
  <c r="N65" i="23"/>
  <c r="O53" i="23"/>
  <c r="P53" i="23"/>
  <c r="Q53" i="23"/>
  <c r="N53" i="23"/>
  <c r="O41" i="23"/>
  <c r="O48" i="23" s="1"/>
  <c r="P41" i="23"/>
  <c r="P48" i="23" s="1"/>
  <c r="Q41" i="23"/>
  <c r="Q48" i="23" s="1"/>
  <c r="N41" i="23"/>
  <c r="N48" i="23" s="1"/>
  <c r="O29" i="23"/>
  <c r="N29" i="23"/>
  <c r="O16" i="23"/>
  <c r="N16" i="23"/>
  <c r="N5" i="23"/>
  <c r="O5" i="23"/>
  <c r="N6" i="23"/>
  <c r="O6" i="23"/>
  <c r="N7" i="23"/>
  <c r="O7" i="23"/>
  <c r="N8" i="23"/>
  <c r="O8" i="23"/>
  <c r="N9" i="23"/>
  <c r="O9" i="23"/>
  <c r="N10" i="23"/>
  <c r="O10" i="23"/>
  <c r="Q23" i="22"/>
  <c r="Q11" i="22"/>
  <c r="Q34" i="22"/>
  <c r="P34" i="22"/>
  <c r="P28" i="22"/>
  <c r="Q11" i="18"/>
  <c r="Q40" i="9"/>
  <c r="P40" i="9"/>
  <c r="Q29" i="9"/>
  <c r="Q30" i="9"/>
  <c r="Q31" i="9"/>
  <c r="Q32" i="9"/>
  <c r="Q33" i="9"/>
  <c r="Q34" i="9"/>
  <c r="Q11" i="9"/>
  <c r="Q11" i="17"/>
  <c r="Q33" i="21"/>
  <c r="P33" i="21"/>
  <c r="Q28" i="21"/>
  <c r="P28" i="21"/>
  <c r="Q16" i="8"/>
  <c r="Q39" i="8" s="1"/>
  <c r="P16" i="8"/>
  <c r="P39" i="8" s="1"/>
  <c r="Q26" i="25"/>
  <c r="P26" i="25"/>
  <c r="Q16" i="3"/>
  <c r="P16" i="3"/>
  <c r="P16" i="1"/>
  <c r="Q16" i="1"/>
  <c r="Q11" i="21"/>
  <c r="Q11" i="16"/>
  <c r="Q11" i="10"/>
  <c r="Q29" i="8"/>
  <c r="P30" i="1"/>
  <c r="Q30" i="1"/>
  <c r="P31" i="1"/>
  <c r="Q31" i="1"/>
  <c r="P32" i="1"/>
  <c r="Q32" i="1"/>
  <c r="P33" i="1"/>
  <c r="Q33" i="1"/>
  <c r="P34" i="1"/>
  <c r="Q34" i="1"/>
  <c r="Q29" i="1"/>
  <c r="P24" i="23" l="1"/>
  <c r="Q24" i="23"/>
  <c r="R24" i="23"/>
  <c r="Q42" i="22"/>
  <c r="O72" i="23"/>
  <c r="N11" i="23"/>
  <c r="N78" i="23" s="1"/>
  <c r="O11" i="23"/>
  <c r="O81" i="23" s="1"/>
  <c r="R12" i="21"/>
  <c r="Q72" i="23"/>
  <c r="Q11" i="23"/>
  <c r="Q35" i="22"/>
  <c r="Q29" i="4"/>
  <c r="Q44" i="9" s="1"/>
  <c r="Q29" i="19"/>
  <c r="Q43" i="9" s="1"/>
  <c r="Q29" i="18"/>
  <c r="Q29" i="20"/>
  <c r="Q45" i="9" s="1"/>
  <c r="Q29" i="21"/>
  <c r="N72" i="23"/>
  <c r="Q36" i="22"/>
  <c r="Q42" i="9" s="1"/>
  <c r="Q29" i="22"/>
  <c r="Q30" i="22"/>
  <c r="Q41" i="9" s="1"/>
  <c r="Q35" i="9"/>
  <c r="Q11" i="8"/>
  <c r="Q35" i="8" s="1"/>
  <c r="P11" i="8"/>
  <c r="N81" i="23" l="1"/>
  <c r="N79" i="23"/>
  <c r="N80" i="23"/>
  <c r="O79" i="23"/>
  <c r="O78" i="23"/>
  <c r="O80" i="23"/>
  <c r="Q79" i="23"/>
  <c r="Q78" i="23"/>
  <c r="Q81" i="23"/>
  <c r="Q80" i="23"/>
  <c r="Q34" i="21"/>
  <c r="Q41" i="8" s="1"/>
  <c r="Q28" i="10"/>
  <c r="Q40" i="8" s="1"/>
  <c r="Q28" i="16"/>
  <c r="Q29" i="17"/>
  <c r="Q43" i="8" s="1"/>
  <c r="N16" i="26"/>
  <c r="O16" i="26"/>
  <c r="N17" i="26"/>
  <c r="O17" i="26"/>
  <c r="N18" i="26"/>
  <c r="O18" i="26"/>
  <c r="N19" i="26"/>
  <c r="O19" i="26"/>
  <c r="N20" i="26"/>
  <c r="O20" i="26"/>
  <c r="N21" i="26"/>
  <c r="O21" i="26"/>
  <c r="N5" i="26"/>
  <c r="O5" i="26"/>
  <c r="N6" i="26"/>
  <c r="O6" i="26"/>
  <c r="N7" i="26"/>
  <c r="O7" i="26"/>
  <c r="N8" i="26"/>
  <c r="O8" i="26"/>
  <c r="N9" i="26"/>
  <c r="O9" i="26"/>
  <c r="N10" i="26"/>
  <c r="O10" i="26"/>
  <c r="Q22" i="25"/>
  <c r="Q11" i="25"/>
  <c r="Q33" i="25"/>
  <c r="Q11" i="3"/>
  <c r="P11" i="3"/>
  <c r="O11" i="3"/>
  <c r="Q35" i="1"/>
  <c r="N11" i="1"/>
  <c r="O11" i="1"/>
  <c r="P11" i="1"/>
  <c r="M11" i="1"/>
  <c r="Q5" i="2"/>
  <c r="Q6" i="2"/>
  <c r="Q7" i="2"/>
  <c r="Q19" i="1" s="1"/>
  <c r="Q8" i="2"/>
  <c r="Q9" i="2"/>
  <c r="Q10" i="2"/>
  <c r="Q38" i="2"/>
  <c r="N82" i="23" l="1"/>
  <c r="N83" i="23" s="1"/>
  <c r="Q17" i="8"/>
  <c r="Q17" i="20"/>
  <c r="Q17" i="17"/>
  <c r="Q17" i="9"/>
  <c r="Q17" i="19"/>
  <c r="Q17" i="10"/>
  <c r="Q17" i="4"/>
  <c r="Q17" i="18"/>
  <c r="Q17" i="21"/>
  <c r="Q17" i="16"/>
  <c r="Q20" i="8"/>
  <c r="Q20" i="9"/>
  <c r="Q20" i="21"/>
  <c r="Q20" i="16"/>
  <c r="Q20" i="20"/>
  <c r="Q20" i="19"/>
  <c r="Q20" i="10"/>
  <c r="Q20" i="4"/>
  <c r="Q20" i="18"/>
  <c r="Q20" i="17"/>
  <c r="Q19" i="8"/>
  <c r="Q19" i="19"/>
  <c r="Q19" i="10"/>
  <c r="Q19" i="17"/>
  <c r="Q19" i="4"/>
  <c r="Q19" i="18"/>
  <c r="Q19" i="21"/>
  <c r="Q19" i="16"/>
  <c r="Q19" i="20"/>
  <c r="Q19" i="9"/>
  <c r="Q17" i="1"/>
  <c r="O82" i="23"/>
  <c r="O83" i="23" s="1"/>
  <c r="Q21" i="8"/>
  <c r="Q21" i="20"/>
  <c r="Q21" i="17"/>
  <c r="Q21" i="19"/>
  <c r="Q21" i="10"/>
  <c r="Q21" i="4"/>
  <c r="Q21" i="18"/>
  <c r="Q21" i="21"/>
  <c r="Q21" i="16"/>
  <c r="Q21" i="9"/>
  <c r="Q21" i="1"/>
  <c r="Q13" i="2"/>
  <c r="Q22" i="8"/>
  <c r="Q22" i="4"/>
  <c r="Q22" i="18"/>
  <c r="Q22" i="21"/>
  <c r="Q22" i="16"/>
  <c r="Q22" i="9"/>
  <c r="Q22" i="19"/>
  <c r="Q22" i="20"/>
  <c r="Q22" i="17"/>
  <c r="Q22" i="10"/>
  <c r="Q18" i="4"/>
  <c r="Q18" i="18"/>
  <c r="Q18" i="21"/>
  <c r="Q18" i="16"/>
  <c r="Q18" i="9"/>
  <c r="Q18" i="20"/>
  <c r="Q18" i="17"/>
  <c r="Q18" i="19"/>
  <c r="Q18" i="10"/>
  <c r="S35" i="25"/>
  <c r="Q82" i="23"/>
  <c r="Q83" i="23" s="1"/>
  <c r="Q11" i="26"/>
  <c r="Q42" i="8"/>
  <c r="Q44" i="8" s="1"/>
  <c r="Q22" i="26"/>
  <c r="Q11" i="2"/>
  <c r="Q23" i="10" s="1"/>
  <c r="Q18" i="8"/>
  <c r="Q20" i="3"/>
  <c r="Q22" i="1"/>
  <c r="Q18" i="1"/>
  <c r="Q19" i="3"/>
  <c r="Q22" i="3"/>
  <c r="Q18" i="3"/>
  <c r="Q20" i="1"/>
  <c r="Q21" i="3"/>
  <c r="Q17" i="3"/>
  <c r="Q23" i="3" l="1"/>
  <c r="Q23" i="1"/>
  <c r="Q23" i="8"/>
  <c r="Q23" i="9"/>
  <c r="Q23" i="4"/>
  <c r="Q23" i="16"/>
  <c r="Q23" i="20"/>
  <c r="Q23" i="18"/>
  <c r="Q23" i="17"/>
  <c r="Q23" i="21"/>
  <c r="Q23" i="19"/>
  <c r="P72" i="23" l="1"/>
  <c r="P11" i="23" l="1"/>
  <c r="B17" i="26"/>
  <c r="C17" i="26"/>
  <c r="D17" i="26"/>
  <c r="E17" i="26"/>
  <c r="F17" i="26"/>
  <c r="G17" i="26"/>
  <c r="H17" i="26"/>
  <c r="I17" i="26"/>
  <c r="J17" i="26"/>
  <c r="K17" i="26"/>
  <c r="L17" i="26"/>
  <c r="M17" i="26"/>
  <c r="B18" i="26"/>
  <c r="C18" i="26"/>
  <c r="D18" i="26"/>
  <c r="E18" i="26"/>
  <c r="F18" i="26"/>
  <c r="G18" i="26"/>
  <c r="H18" i="26"/>
  <c r="I18" i="26"/>
  <c r="J18" i="26"/>
  <c r="K18" i="26"/>
  <c r="L18" i="26"/>
  <c r="M18" i="26"/>
  <c r="B19" i="26"/>
  <c r="C19" i="26"/>
  <c r="D19" i="26"/>
  <c r="E19" i="26"/>
  <c r="F19" i="26"/>
  <c r="G19" i="26"/>
  <c r="H19" i="26"/>
  <c r="I19" i="26"/>
  <c r="J19" i="26"/>
  <c r="K19" i="26"/>
  <c r="L19" i="26"/>
  <c r="M19" i="26"/>
  <c r="B20" i="26"/>
  <c r="C20" i="26"/>
  <c r="D20" i="26"/>
  <c r="E20" i="26"/>
  <c r="F20" i="26"/>
  <c r="G20" i="26"/>
  <c r="H20" i="26"/>
  <c r="I20" i="26"/>
  <c r="J20" i="26"/>
  <c r="K20" i="26"/>
  <c r="L20" i="26"/>
  <c r="M20" i="26"/>
  <c r="B21" i="26"/>
  <c r="C21" i="26"/>
  <c r="D21" i="26"/>
  <c r="E21" i="26"/>
  <c r="F21" i="26"/>
  <c r="G21" i="26"/>
  <c r="H21" i="26"/>
  <c r="I21" i="26"/>
  <c r="J21" i="26"/>
  <c r="K21" i="26"/>
  <c r="L21" i="26"/>
  <c r="M21" i="26"/>
  <c r="C16" i="26"/>
  <c r="D16" i="26"/>
  <c r="E16" i="26"/>
  <c r="F16" i="26"/>
  <c r="G16" i="26"/>
  <c r="H16" i="26"/>
  <c r="I16" i="26"/>
  <c r="J16" i="26"/>
  <c r="K16" i="26"/>
  <c r="L16" i="26"/>
  <c r="M16" i="26"/>
  <c r="B16" i="26"/>
  <c r="B6" i="26"/>
  <c r="C6" i="26"/>
  <c r="D6" i="26"/>
  <c r="E6" i="26"/>
  <c r="F6" i="26"/>
  <c r="G6" i="26"/>
  <c r="H6" i="26"/>
  <c r="I6" i="26"/>
  <c r="J6" i="26"/>
  <c r="K6" i="26"/>
  <c r="L6" i="26"/>
  <c r="M6" i="26"/>
  <c r="B7" i="26"/>
  <c r="C7" i="26"/>
  <c r="D7" i="26"/>
  <c r="E7" i="26"/>
  <c r="F7" i="26"/>
  <c r="G7" i="26"/>
  <c r="H7" i="26"/>
  <c r="I7" i="26"/>
  <c r="J7" i="26"/>
  <c r="K7" i="26"/>
  <c r="L7" i="26"/>
  <c r="M7" i="26"/>
  <c r="B8" i="26"/>
  <c r="C8" i="26"/>
  <c r="D8" i="26"/>
  <c r="E8" i="26"/>
  <c r="F8" i="26"/>
  <c r="G8" i="26"/>
  <c r="H8" i="26"/>
  <c r="I8" i="26"/>
  <c r="J8" i="26"/>
  <c r="K8" i="26"/>
  <c r="L8" i="26"/>
  <c r="M8" i="26"/>
  <c r="B9" i="26"/>
  <c r="C9" i="26"/>
  <c r="D9" i="26"/>
  <c r="E9" i="26"/>
  <c r="F9" i="26"/>
  <c r="G9" i="26"/>
  <c r="H9" i="26"/>
  <c r="I9" i="26"/>
  <c r="J9" i="26"/>
  <c r="K9" i="26"/>
  <c r="L9" i="26"/>
  <c r="M9" i="26"/>
  <c r="B10" i="26"/>
  <c r="C10" i="26"/>
  <c r="D10" i="26"/>
  <c r="E10" i="26"/>
  <c r="F10" i="26"/>
  <c r="G10" i="26"/>
  <c r="H10" i="26"/>
  <c r="I10" i="26"/>
  <c r="J10" i="26"/>
  <c r="K10" i="26"/>
  <c r="L10" i="26"/>
  <c r="M10" i="26"/>
  <c r="C5" i="26"/>
  <c r="D5" i="26"/>
  <c r="E5" i="26"/>
  <c r="F5" i="26"/>
  <c r="G5" i="26"/>
  <c r="H5" i="26"/>
  <c r="I5" i="26"/>
  <c r="J5" i="26"/>
  <c r="K5" i="26"/>
  <c r="L5" i="26"/>
  <c r="M5" i="26"/>
  <c r="B5" i="26"/>
  <c r="P33" i="25"/>
  <c r="C33" i="25"/>
  <c r="D33" i="25"/>
  <c r="E33" i="25"/>
  <c r="F33" i="25"/>
  <c r="G33" i="25"/>
  <c r="H33" i="25"/>
  <c r="I33" i="25"/>
  <c r="J33" i="25"/>
  <c r="K33" i="25"/>
  <c r="L33" i="25"/>
  <c r="M33" i="25"/>
  <c r="N33" i="25"/>
  <c r="O33" i="25"/>
  <c r="B33" i="25"/>
  <c r="B22" i="25"/>
  <c r="C22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P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B11" i="25"/>
  <c r="M35" i="25" l="1"/>
  <c r="I35" i="25"/>
  <c r="E35" i="25"/>
  <c r="L35" i="25"/>
  <c r="D35" i="25"/>
  <c r="P35" i="25"/>
  <c r="H35" i="25"/>
  <c r="R35" i="25"/>
  <c r="P11" i="26"/>
  <c r="O35" i="25"/>
  <c r="G35" i="25"/>
  <c r="N35" i="25"/>
  <c r="J35" i="25"/>
  <c r="F35" i="25"/>
  <c r="K35" i="25"/>
  <c r="O22" i="26"/>
  <c r="Q35" i="25"/>
  <c r="P79" i="23"/>
  <c r="P78" i="23"/>
  <c r="P81" i="23"/>
  <c r="P80" i="23"/>
  <c r="P22" i="26"/>
  <c r="P23" i="22"/>
  <c r="P11" i="22"/>
  <c r="P29" i="9"/>
  <c r="P30" i="9"/>
  <c r="P31" i="9"/>
  <c r="P32" i="9"/>
  <c r="P33" i="9"/>
  <c r="P34" i="9"/>
  <c r="P11" i="20"/>
  <c r="P11" i="4"/>
  <c r="P82" i="23" l="1"/>
  <c r="P83" i="23" s="1"/>
  <c r="P35" i="9"/>
  <c r="P11" i="19"/>
  <c r="P11" i="18"/>
  <c r="P11" i="9"/>
  <c r="P35" i="1" s="1"/>
  <c r="P29" i="8"/>
  <c r="P30" i="8"/>
  <c r="P31" i="8"/>
  <c r="P32" i="8"/>
  <c r="P33" i="8"/>
  <c r="P34" i="8"/>
  <c r="P11" i="17"/>
  <c r="P29" i="17" s="1"/>
  <c r="P43" i="8" s="1"/>
  <c r="P11" i="21"/>
  <c r="P11" i="16"/>
  <c r="P11" i="10"/>
  <c r="P29" i="1"/>
  <c r="Q12" i="21" l="1"/>
  <c r="P29" i="22"/>
  <c r="P42" i="22"/>
  <c r="P35" i="22"/>
  <c r="P36" i="22"/>
  <c r="P42" i="9" s="1"/>
  <c r="P29" i="20"/>
  <c r="P45" i="9" s="1"/>
  <c r="P29" i="4"/>
  <c r="P44" i="9" s="1"/>
  <c r="P30" i="22"/>
  <c r="P41" i="9" s="1"/>
  <c r="P29" i="18"/>
  <c r="P29" i="19"/>
  <c r="P43" i="9" s="1"/>
  <c r="P29" i="21"/>
  <c r="P35" i="8"/>
  <c r="P28" i="10"/>
  <c r="P40" i="8" s="1"/>
  <c r="P28" i="16"/>
  <c r="P34" i="21"/>
  <c r="P41" i="8" s="1"/>
  <c r="P42" i="8" l="1"/>
  <c r="P44" i="8" s="1"/>
  <c r="P5" i="2"/>
  <c r="P38" i="2"/>
  <c r="P6" i="2"/>
  <c r="P7" i="2"/>
  <c r="P8" i="2"/>
  <c r="P9" i="2"/>
  <c r="P10" i="2"/>
  <c r="P13" i="2" l="1"/>
  <c r="P18" i="20"/>
  <c r="P18" i="4"/>
  <c r="P18" i="18"/>
  <c r="P18" i="17"/>
  <c r="P18" i="8"/>
  <c r="P18" i="9"/>
  <c r="P18" i="19"/>
  <c r="P18" i="10"/>
  <c r="P18" i="1"/>
  <c r="P18" i="16"/>
  <c r="P18" i="3"/>
  <c r="P18" i="21"/>
  <c r="P21" i="4"/>
  <c r="P21" i="20"/>
  <c r="P21" i="19"/>
  <c r="P21" i="10"/>
  <c r="P21" i="1"/>
  <c r="P21" i="21"/>
  <c r="P21" i="16"/>
  <c r="P21" i="3"/>
  <c r="P21" i="9"/>
  <c r="P21" i="18"/>
  <c r="P21" i="17"/>
  <c r="P21" i="8"/>
  <c r="P20" i="4"/>
  <c r="P20" i="20"/>
  <c r="P20" i="16"/>
  <c r="P20" i="3"/>
  <c r="P20" i="18"/>
  <c r="P20" i="17"/>
  <c r="P20" i="19"/>
  <c r="P20" i="1"/>
  <c r="P20" i="9"/>
  <c r="P20" i="21"/>
  <c r="P20" i="8"/>
  <c r="P20" i="10"/>
  <c r="P17" i="4"/>
  <c r="P17" i="20"/>
  <c r="P17" i="19"/>
  <c r="P17" i="10"/>
  <c r="P17" i="1"/>
  <c r="P17" i="18"/>
  <c r="P17" i="8"/>
  <c r="P17" i="16"/>
  <c r="P17" i="3"/>
  <c r="P17" i="9"/>
  <c r="P17" i="21"/>
  <c r="P17" i="17"/>
  <c r="P22" i="20"/>
  <c r="P22" i="4"/>
  <c r="P22" i="18"/>
  <c r="P22" i="17"/>
  <c r="P22" i="8"/>
  <c r="P22" i="16"/>
  <c r="P22" i="21"/>
  <c r="P22" i="19"/>
  <c r="P22" i="10"/>
  <c r="P22" i="1"/>
  <c r="P22" i="3"/>
  <c r="P22" i="9"/>
  <c r="P19" i="4"/>
  <c r="P19" i="20"/>
  <c r="P19" i="9"/>
  <c r="P19" i="21"/>
  <c r="P19" i="1"/>
  <c r="P19" i="3"/>
  <c r="P19" i="18"/>
  <c r="P19" i="17"/>
  <c r="P19" i="8"/>
  <c r="P19" i="19"/>
  <c r="P19" i="10"/>
  <c r="P19" i="16"/>
  <c r="P11" i="2"/>
  <c r="P23" i="10" s="1"/>
  <c r="L68" i="23"/>
  <c r="M68" i="23"/>
  <c r="L69" i="23"/>
  <c r="M69" i="23"/>
  <c r="L70" i="23"/>
  <c r="M70" i="23"/>
  <c r="L71" i="23"/>
  <c r="M71" i="23"/>
  <c r="L60" i="23"/>
  <c r="M60" i="23"/>
  <c r="L48" i="23"/>
  <c r="M48" i="23"/>
  <c r="L36" i="23"/>
  <c r="L72" i="23" s="1"/>
  <c r="M36" i="23"/>
  <c r="L23" i="23"/>
  <c r="M23" i="23"/>
  <c r="L32" i="9"/>
  <c r="M29" i="8"/>
  <c r="M72" i="23" l="1"/>
  <c r="M24" i="23"/>
  <c r="N24" i="23"/>
  <c r="P23" i="3"/>
  <c r="P23" i="8"/>
  <c r="P23" i="19"/>
  <c r="P23" i="1"/>
  <c r="P23" i="21"/>
  <c r="P23" i="9"/>
  <c r="P23" i="20"/>
  <c r="P23" i="4"/>
  <c r="P23" i="18"/>
  <c r="P23" i="17"/>
  <c r="P23" i="16"/>
  <c r="L67" i="23"/>
  <c r="M67" i="23"/>
  <c r="L6" i="23"/>
  <c r="M6" i="23"/>
  <c r="K29" i="1"/>
  <c r="L66" i="23" l="1"/>
  <c r="M66" i="23"/>
  <c r="M5" i="23"/>
  <c r="M7" i="23"/>
  <c r="M8" i="23"/>
  <c r="M9" i="23"/>
  <c r="M10" i="23"/>
  <c r="L7" i="23"/>
  <c r="L8" i="23"/>
  <c r="L9" i="23"/>
  <c r="L10" i="23"/>
  <c r="L5" i="23"/>
  <c r="O29" i="9" l="1"/>
  <c r="O30" i="9"/>
  <c r="O31" i="9"/>
  <c r="O32" i="9"/>
  <c r="O33" i="9"/>
  <c r="O34" i="9"/>
  <c r="O11" i="20"/>
  <c r="O11" i="4"/>
  <c r="O11" i="19"/>
  <c r="O23" i="22"/>
  <c r="O11" i="22"/>
  <c r="O11" i="18"/>
  <c r="O11" i="9"/>
  <c r="O29" i="8"/>
  <c r="O30" i="8"/>
  <c r="O31" i="8"/>
  <c r="O32" i="8"/>
  <c r="O33" i="8"/>
  <c r="O34" i="8"/>
  <c r="O11" i="17"/>
  <c r="O11" i="21"/>
  <c r="O11" i="16"/>
  <c r="O11" i="10"/>
  <c r="O32" i="1"/>
  <c r="O11" i="8"/>
  <c r="O29" i="1"/>
  <c r="O30" i="1"/>
  <c r="O31" i="1"/>
  <c r="O33" i="1"/>
  <c r="O34" i="1"/>
  <c r="P12" i="21" l="1"/>
  <c r="O35" i="22"/>
  <c r="O36" i="22"/>
  <c r="O42" i="9" s="1"/>
  <c r="O29" i="21"/>
  <c r="O42" i="22"/>
  <c r="O29" i="22"/>
  <c r="O35" i="9"/>
  <c r="O30" i="22"/>
  <c r="O41" i="9" s="1"/>
  <c r="O29" i="19"/>
  <c r="O43" i="9" s="1"/>
  <c r="O29" i="4"/>
  <c r="O44" i="9" s="1"/>
  <c r="O29" i="20"/>
  <c r="O45" i="9" s="1"/>
  <c r="O29" i="18"/>
  <c r="O28" i="10"/>
  <c r="O40" i="8" s="1"/>
  <c r="O35" i="8"/>
  <c r="O29" i="17"/>
  <c r="O43" i="8" s="1"/>
  <c r="O11" i="26"/>
  <c r="O34" i="21"/>
  <c r="O41" i="8" s="1"/>
  <c r="O28" i="16"/>
  <c r="O35" i="1"/>
  <c r="O42" i="8" l="1"/>
  <c r="O44" i="8" s="1"/>
  <c r="N5" i="2"/>
  <c r="O5" i="2"/>
  <c r="O6" i="2"/>
  <c r="O7" i="2"/>
  <c r="O8" i="2"/>
  <c r="O9" i="2"/>
  <c r="O10" i="2"/>
  <c r="O38" i="2"/>
  <c r="O18" i="16" l="1"/>
  <c r="O18" i="4"/>
  <c r="O18" i="18"/>
  <c r="O18" i="17"/>
  <c r="O18" i="10"/>
  <c r="O18" i="8"/>
  <c r="O18" i="19"/>
  <c r="O18" i="9"/>
  <c r="O18" i="21"/>
  <c r="O18" i="1"/>
  <c r="O18" i="3"/>
  <c r="O18" i="20"/>
  <c r="O22" i="16"/>
  <c r="O22" i="4"/>
  <c r="O22" i="18"/>
  <c r="O22" i="17"/>
  <c r="O22" i="3"/>
  <c r="O22" i="19"/>
  <c r="O22" i="9"/>
  <c r="O22" i="21"/>
  <c r="O22" i="1"/>
  <c r="O22" i="20"/>
  <c r="O22" i="10"/>
  <c r="O22" i="8"/>
  <c r="O21" i="19"/>
  <c r="O21" i="9"/>
  <c r="O21" i="21"/>
  <c r="O21" i="1"/>
  <c r="O21" i="20"/>
  <c r="O21" i="4"/>
  <c r="O21" i="18"/>
  <c r="O21" i="17"/>
  <c r="O21" i="3"/>
  <c r="O21" i="10"/>
  <c r="O21" i="8"/>
  <c r="O21" i="16"/>
  <c r="O11" i="2"/>
  <c r="O23" i="10" s="1"/>
  <c r="O13" i="2"/>
  <c r="O17" i="19"/>
  <c r="O17" i="9"/>
  <c r="O17" i="21"/>
  <c r="O17" i="1"/>
  <c r="O17" i="20"/>
  <c r="O17" i="10"/>
  <c r="O17" i="8"/>
  <c r="O17" i="16"/>
  <c r="O17" i="4"/>
  <c r="O17" i="18"/>
  <c r="O17" i="17"/>
  <c r="O17" i="3"/>
  <c r="O20" i="4"/>
  <c r="O20" i="18"/>
  <c r="O20" i="17"/>
  <c r="O20" i="3"/>
  <c r="O20" i="16"/>
  <c r="O20" i="9"/>
  <c r="O20" i="20"/>
  <c r="O20" i="10"/>
  <c r="O20" i="8"/>
  <c r="O20" i="19"/>
  <c r="O20" i="21"/>
  <c r="O20" i="1"/>
  <c r="O19" i="20"/>
  <c r="O19" i="10"/>
  <c r="O19" i="8"/>
  <c r="O19" i="19"/>
  <c r="O19" i="21"/>
  <c r="O19" i="1"/>
  <c r="O19" i="18"/>
  <c r="O19" i="3"/>
  <c r="O19" i="16"/>
  <c r="O19" i="9"/>
  <c r="O19" i="4"/>
  <c r="O19" i="17"/>
  <c r="C66" i="23"/>
  <c r="D66" i="23"/>
  <c r="E66" i="23"/>
  <c r="F66" i="23"/>
  <c r="G66" i="23"/>
  <c r="H66" i="23"/>
  <c r="I66" i="23"/>
  <c r="J66" i="23"/>
  <c r="K66" i="23"/>
  <c r="C67" i="23"/>
  <c r="D67" i="23"/>
  <c r="E67" i="23"/>
  <c r="F67" i="23"/>
  <c r="G67" i="23"/>
  <c r="H67" i="23"/>
  <c r="I67" i="23"/>
  <c r="J67" i="23"/>
  <c r="K67" i="23"/>
  <c r="C68" i="23"/>
  <c r="D68" i="23"/>
  <c r="E68" i="23"/>
  <c r="F68" i="23"/>
  <c r="G68" i="23"/>
  <c r="H68" i="23"/>
  <c r="I68" i="23"/>
  <c r="J68" i="23"/>
  <c r="K68" i="23"/>
  <c r="C69" i="23"/>
  <c r="D69" i="23"/>
  <c r="E69" i="23"/>
  <c r="F69" i="23"/>
  <c r="G69" i="23"/>
  <c r="H69" i="23"/>
  <c r="I69" i="23"/>
  <c r="J69" i="23"/>
  <c r="K69" i="23"/>
  <c r="C70" i="23"/>
  <c r="D70" i="23"/>
  <c r="E70" i="23"/>
  <c r="F70" i="23"/>
  <c r="G70" i="23"/>
  <c r="H70" i="23"/>
  <c r="I70" i="23"/>
  <c r="J70" i="23"/>
  <c r="K70" i="23"/>
  <c r="C71" i="23"/>
  <c r="D71" i="23"/>
  <c r="E71" i="23"/>
  <c r="F71" i="23"/>
  <c r="G71" i="23"/>
  <c r="H71" i="23"/>
  <c r="I71" i="23"/>
  <c r="J71" i="23"/>
  <c r="K71" i="23"/>
  <c r="B67" i="23"/>
  <c r="B68" i="23"/>
  <c r="B69" i="23"/>
  <c r="B70" i="23"/>
  <c r="B71" i="23"/>
  <c r="B66" i="23"/>
  <c r="O23" i="3" l="1"/>
  <c r="O23" i="1"/>
  <c r="O23" i="8"/>
  <c r="O23" i="19"/>
  <c r="O23" i="20"/>
  <c r="O23" i="17"/>
  <c r="O23" i="21"/>
  <c r="O23" i="4"/>
  <c r="O23" i="16"/>
  <c r="O23" i="18"/>
  <c r="O23" i="9"/>
  <c r="C60" i="23"/>
  <c r="D60" i="23"/>
  <c r="E60" i="23"/>
  <c r="F60" i="23"/>
  <c r="G60" i="23"/>
  <c r="H60" i="23"/>
  <c r="I60" i="23"/>
  <c r="J60" i="23"/>
  <c r="K60" i="23"/>
  <c r="B60" i="23"/>
  <c r="K36" i="23"/>
  <c r="C36" i="23"/>
  <c r="D36" i="23"/>
  <c r="E36" i="23"/>
  <c r="F36" i="23"/>
  <c r="G36" i="23"/>
  <c r="H36" i="23"/>
  <c r="I36" i="23"/>
  <c r="J36" i="23"/>
  <c r="B36" i="23"/>
  <c r="C23" i="23"/>
  <c r="D23" i="23"/>
  <c r="E23" i="23"/>
  <c r="F23" i="23"/>
  <c r="G23" i="23"/>
  <c r="G24" i="23" s="1"/>
  <c r="H23" i="23"/>
  <c r="I23" i="23"/>
  <c r="J23" i="23"/>
  <c r="K23" i="23"/>
  <c r="B23" i="23"/>
  <c r="C48" i="23"/>
  <c r="D48" i="23"/>
  <c r="E48" i="23"/>
  <c r="F48" i="23"/>
  <c r="G48" i="23"/>
  <c r="H48" i="23"/>
  <c r="I48" i="23"/>
  <c r="J48" i="23"/>
  <c r="K48" i="23"/>
  <c r="B48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C24" i="23" l="1"/>
  <c r="I24" i="23"/>
  <c r="E24" i="23"/>
  <c r="J24" i="23"/>
  <c r="F24" i="23"/>
  <c r="K24" i="23"/>
  <c r="L24" i="23"/>
  <c r="H24" i="23"/>
  <c r="D24" i="23"/>
  <c r="H72" i="23"/>
  <c r="D72" i="23"/>
  <c r="J72" i="23"/>
  <c r="F72" i="23"/>
  <c r="B72" i="23"/>
  <c r="G72" i="23"/>
  <c r="C72" i="23"/>
  <c r="K72" i="23"/>
  <c r="I72" i="23"/>
  <c r="E72" i="23"/>
  <c r="L78" i="23"/>
  <c r="L79" i="23"/>
  <c r="L81" i="23"/>
  <c r="L80" i="23"/>
  <c r="M78" i="23"/>
  <c r="M79" i="23"/>
  <c r="M81" i="23"/>
  <c r="M80" i="23"/>
  <c r="B78" i="23"/>
  <c r="J78" i="23"/>
  <c r="H78" i="23"/>
  <c r="F78" i="23"/>
  <c r="D78" i="23"/>
  <c r="B79" i="23"/>
  <c r="I79" i="23"/>
  <c r="G79" i="23"/>
  <c r="E79" i="23"/>
  <c r="C79" i="23"/>
  <c r="B81" i="23"/>
  <c r="J81" i="23"/>
  <c r="H81" i="23"/>
  <c r="F81" i="23"/>
  <c r="D81" i="23"/>
  <c r="K80" i="23"/>
  <c r="K78" i="23"/>
  <c r="I78" i="23"/>
  <c r="G78" i="23"/>
  <c r="E78" i="23"/>
  <c r="C78" i="23"/>
  <c r="J79" i="23"/>
  <c r="H79" i="23"/>
  <c r="F79" i="23"/>
  <c r="D79" i="23"/>
  <c r="K79" i="23"/>
  <c r="K81" i="23"/>
  <c r="I81" i="23"/>
  <c r="G81" i="23"/>
  <c r="E81" i="23"/>
  <c r="C81" i="23"/>
  <c r="I80" i="23"/>
  <c r="G80" i="23"/>
  <c r="E80" i="23"/>
  <c r="C80" i="23"/>
  <c r="B80" i="23"/>
  <c r="J80" i="23"/>
  <c r="H80" i="23"/>
  <c r="F80" i="23"/>
  <c r="D80" i="23"/>
  <c r="K82" i="23" l="1"/>
  <c r="K83" i="23" s="1"/>
  <c r="J82" i="23"/>
  <c r="J83" i="23" s="1"/>
  <c r="F82" i="23"/>
  <c r="F83" i="23" s="1"/>
  <c r="M82" i="23"/>
  <c r="M83" i="23" s="1"/>
  <c r="L82" i="23"/>
  <c r="L83" i="23" s="1"/>
  <c r="D82" i="23"/>
  <c r="D83" i="23" s="1"/>
  <c r="H82" i="23"/>
  <c r="H83" i="23" s="1"/>
  <c r="B82" i="23"/>
  <c r="B83" i="23" s="1"/>
  <c r="E82" i="23"/>
  <c r="E83" i="23" s="1"/>
  <c r="I82" i="23"/>
  <c r="I83" i="23" s="1"/>
  <c r="C82" i="23"/>
  <c r="C83" i="23" s="1"/>
  <c r="G82" i="23"/>
  <c r="G83" i="23" s="1"/>
  <c r="L29" i="8"/>
  <c r="N29" i="8"/>
  <c r="L30" i="8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N35" i="8" l="1"/>
  <c r="M35" i="8"/>
  <c r="L35" i="8"/>
  <c r="B11" i="21"/>
  <c r="C29" i="1" l="1"/>
  <c r="D29" i="1"/>
  <c r="E29" i="1"/>
  <c r="F29" i="1"/>
  <c r="G29" i="1"/>
  <c r="H29" i="1"/>
  <c r="I29" i="1"/>
  <c r="J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B30" i="1"/>
  <c r="B31" i="1"/>
  <c r="B32" i="1"/>
  <c r="B33" i="1"/>
  <c r="B34" i="1"/>
  <c r="B29" i="1"/>
  <c r="C29" i="9"/>
  <c r="D29" i="9"/>
  <c r="E29" i="9"/>
  <c r="F29" i="9"/>
  <c r="G29" i="9"/>
  <c r="H29" i="9"/>
  <c r="I29" i="9"/>
  <c r="J29" i="9"/>
  <c r="K29" i="9"/>
  <c r="L29" i="9"/>
  <c r="M29" i="9"/>
  <c r="N29" i="9"/>
  <c r="C30" i="9"/>
  <c r="D30" i="9"/>
  <c r="E30" i="9"/>
  <c r="F30" i="9"/>
  <c r="G30" i="9"/>
  <c r="H30" i="9"/>
  <c r="I30" i="9"/>
  <c r="J30" i="9"/>
  <c r="K30" i="9"/>
  <c r="L30" i="9"/>
  <c r="M30" i="9"/>
  <c r="N30" i="9"/>
  <c r="C31" i="9"/>
  <c r="D31" i="9"/>
  <c r="E31" i="9"/>
  <c r="F31" i="9"/>
  <c r="G31" i="9"/>
  <c r="H31" i="9"/>
  <c r="I31" i="9"/>
  <c r="J31" i="9"/>
  <c r="K31" i="9"/>
  <c r="L31" i="9"/>
  <c r="M31" i="9"/>
  <c r="N31" i="9"/>
  <c r="C32" i="9"/>
  <c r="D32" i="9"/>
  <c r="E32" i="9"/>
  <c r="F32" i="9"/>
  <c r="G32" i="9"/>
  <c r="H32" i="9"/>
  <c r="I32" i="9"/>
  <c r="J32" i="9"/>
  <c r="K32" i="9"/>
  <c r="M32" i="9"/>
  <c r="N32" i="9"/>
  <c r="C33" i="9"/>
  <c r="D33" i="9"/>
  <c r="E33" i="9"/>
  <c r="F33" i="9"/>
  <c r="G33" i="9"/>
  <c r="H33" i="9"/>
  <c r="I33" i="9"/>
  <c r="J33" i="9"/>
  <c r="K33" i="9"/>
  <c r="L33" i="9"/>
  <c r="M33" i="9"/>
  <c r="N33" i="9"/>
  <c r="C34" i="9"/>
  <c r="D34" i="9"/>
  <c r="E34" i="9"/>
  <c r="F34" i="9"/>
  <c r="G34" i="9"/>
  <c r="H34" i="9"/>
  <c r="I34" i="9"/>
  <c r="J34" i="9"/>
  <c r="K34" i="9"/>
  <c r="L34" i="9"/>
  <c r="M34" i="9"/>
  <c r="N34" i="9"/>
  <c r="B30" i="9"/>
  <c r="B31" i="9"/>
  <c r="B32" i="9"/>
  <c r="B33" i="9"/>
  <c r="B34" i="9"/>
  <c r="B29" i="9"/>
  <c r="C29" i="8"/>
  <c r="D29" i="8"/>
  <c r="E29" i="8"/>
  <c r="F29" i="8"/>
  <c r="G29" i="8"/>
  <c r="H29" i="8"/>
  <c r="I29" i="8"/>
  <c r="J29" i="8"/>
  <c r="K29" i="8"/>
  <c r="C30" i="8"/>
  <c r="D30" i="8"/>
  <c r="E30" i="8"/>
  <c r="F30" i="8"/>
  <c r="G30" i="8"/>
  <c r="H30" i="8"/>
  <c r="I30" i="8"/>
  <c r="J30" i="8"/>
  <c r="K30" i="8"/>
  <c r="C31" i="8"/>
  <c r="D31" i="8"/>
  <c r="E31" i="8"/>
  <c r="F31" i="8"/>
  <c r="G31" i="8"/>
  <c r="H31" i="8"/>
  <c r="I31" i="8"/>
  <c r="J31" i="8"/>
  <c r="K31" i="8"/>
  <c r="C32" i="8"/>
  <c r="D32" i="8"/>
  <c r="E32" i="8"/>
  <c r="F32" i="8"/>
  <c r="G32" i="8"/>
  <c r="H32" i="8"/>
  <c r="I32" i="8"/>
  <c r="J32" i="8"/>
  <c r="K32" i="8"/>
  <c r="C33" i="8"/>
  <c r="D33" i="8"/>
  <c r="E33" i="8"/>
  <c r="F33" i="8"/>
  <c r="G33" i="8"/>
  <c r="H33" i="8"/>
  <c r="I33" i="8"/>
  <c r="J33" i="8"/>
  <c r="K33" i="8"/>
  <c r="C34" i="8"/>
  <c r="D34" i="8"/>
  <c r="E34" i="8"/>
  <c r="F34" i="8"/>
  <c r="G34" i="8"/>
  <c r="H34" i="8"/>
  <c r="I34" i="8"/>
  <c r="J34" i="8"/>
  <c r="K34" i="8"/>
  <c r="B30" i="8"/>
  <c r="B31" i="8"/>
  <c r="B32" i="8"/>
  <c r="B33" i="8"/>
  <c r="B34" i="8"/>
  <c r="B29" i="8"/>
  <c r="I35" i="9" l="1"/>
  <c r="D35" i="8"/>
  <c r="H35" i="8"/>
  <c r="K35" i="9"/>
  <c r="G35" i="9"/>
  <c r="C35" i="9"/>
  <c r="E35" i="9"/>
  <c r="J35" i="8"/>
  <c r="F35" i="8"/>
  <c r="K35" i="8"/>
  <c r="C35" i="8"/>
  <c r="B35" i="8"/>
  <c r="I35" i="8"/>
  <c r="E35" i="8"/>
  <c r="G35" i="8"/>
  <c r="M35" i="9"/>
  <c r="F35" i="9"/>
  <c r="D35" i="9"/>
  <c r="N35" i="9"/>
  <c r="L35" i="9"/>
  <c r="J35" i="9"/>
  <c r="H35" i="9"/>
  <c r="B35" i="9"/>
  <c r="N11" i="21" l="1"/>
  <c r="M11" i="21"/>
  <c r="L11" i="21"/>
  <c r="K11" i="21"/>
  <c r="J11" i="21"/>
  <c r="I11" i="21"/>
  <c r="H11" i="21"/>
  <c r="G11" i="21"/>
  <c r="F11" i="21"/>
  <c r="E11" i="21"/>
  <c r="D11" i="21"/>
  <c r="C11" i="21"/>
  <c r="C12" i="21" s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G12" i="21" l="1"/>
  <c r="K12" i="21"/>
  <c r="H12" i="21"/>
  <c r="E12" i="21"/>
  <c r="I12" i="21"/>
  <c r="M12" i="21"/>
  <c r="D12" i="21"/>
  <c r="L12" i="21"/>
  <c r="F12" i="21"/>
  <c r="J12" i="21"/>
  <c r="N12" i="21"/>
  <c r="O12" i="21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B11" i="8"/>
  <c r="B34" i="21" s="1"/>
  <c r="B41" i="8" s="1"/>
  <c r="N11" i="16"/>
  <c r="N29" i="21" s="1"/>
  <c r="M11" i="16"/>
  <c r="L11" i="16"/>
  <c r="K11" i="16"/>
  <c r="K29" i="21" s="1"/>
  <c r="J11" i="16"/>
  <c r="J29" i="21" s="1"/>
  <c r="I11" i="16"/>
  <c r="I29" i="21" s="1"/>
  <c r="H11" i="16"/>
  <c r="H29" i="21" s="1"/>
  <c r="G11" i="16"/>
  <c r="G29" i="21" s="1"/>
  <c r="F11" i="16"/>
  <c r="F29" i="21" s="1"/>
  <c r="E11" i="16"/>
  <c r="E29" i="21" s="1"/>
  <c r="D11" i="16"/>
  <c r="D29" i="21" s="1"/>
  <c r="C11" i="16"/>
  <c r="C29" i="21" s="1"/>
  <c r="B11" i="16"/>
  <c r="L29" i="21" l="1"/>
  <c r="B28" i="16"/>
  <c r="B29" i="21"/>
  <c r="M29" i="21"/>
  <c r="B29" i="17"/>
  <c r="B43" i="8" s="1"/>
  <c r="N11" i="9" l="1"/>
  <c r="M11" i="9"/>
  <c r="L11" i="9"/>
  <c r="K11" i="9"/>
  <c r="J11" i="9"/>
  <c r="I11" i="9"/>
  <c r="H11" i="9"/>
  <c r="G11" i="9"/>
  <c r="F11" i="9"/>
  <c r="E11" i="9"/>
  <c r="D11" i="9"/>
  <c r="C11" i="9"/>
  <c r="B11" i="9"/>
  <c r="N11" i="8"/>
  <c r="M11" i="8"/>
  <c r="L11" i="8"/>
  <c r="K11" i="8"/>
  <c r="J11" i="8"/>
  <c r="I11" i="8"/>
  <c r="H11" i="8"/>
  <c r="G11" i="8"/>
  <c r="F11" i="8"/>
  <c r="E11" i="8"/>
  <c r="D11" i="8"/>
  <c r="C11" i="8"/>
  <c r="N11" i="3"/>
  <c r="N22" i="26" s="1"/>
  <c r="M11" i="3"/>
  <c r="L11" i="3"/>
  <c r="K11" i="3"/>
  <c r="J11" i="3"/>
  <c r="I11" i="3"/>
  <c r="H11" i="3"/>
  <c r="G11" i="3"/>
  <c r="F11" i="3"/>
  <c r="E11" i="3"/>
  <c r="D11" i="3"/>
  <c r="C11" i="3"/>
  <c r="B11" i="3"/>
  <c r="E11" i="26" l="1"/>
  <c r="E22" i="26"/>
  <c r="M22" i="26"/>
  <c r="M11" i="26"/>
  <c r="F22" i="26"/>
  <c r="F11" i="26"/>
  <c r="C11" i="26"/>
  <c r="C22" i="26"/>
  <c r="G22" i="26"/>
  <c r="G11" i="26"/>
  <c r="K22" i="26"/>
  <c r="K11" i="26"/>
  <c r="D11" i="26"/>
  <c r="D22" i="26"/>
  <c r="H22" i="26"/>
  <c r="H11" i="26"/>
  <c r="L22" i="26"/>
  <c r="L11" i="26"/>
  <c r="I22" i="26"/>
  <c r="I11" i="26"/>
  <c r="B11" i="26"/>
  <c r="B22" i="26"/>
  <c r="J22" i="26"/>
  <c r="J11" i="26"/>
  <c r="N11" i="26"/>
  <c r="C29" i="17"/>
  <c r="C43" i="8" s="1"/>
  <c r="C34" i="21"/>
  <c r="C41" i="8" s="1"/>
  <c r="E29" i="17"/>
  <c r="E43" i="8" s="1"/>
  <c r="E34" i="21"/>
  <c r="E41" i="8" s="1"/>
  <c r="G29" i="17"/>
  <c r="G43" i="8" s="1"/>
  <c r="G34" i="21"/>
  <c r="G41" i="8" s="1"/>
  <c r="I29" i="17"/>
  <c r="I43" i="8" s="1"/>
  <c r="I34" i="21"/>
  <c r="I41" i="8" s="1"/>
  <c r="K29" i="17"/>
  <c r="K43" i="8" s="1"/>
  <c r="K34" i="21"/>
  <c r="K41" i="8" s="1"/>
  <c r="M34" i="21"/>
  <c r="M41" i="8" s="1"/>
  <c r="M28" i="16"/>
  <c r="M29" i="17"/>
  <c r="M43" i="8" s="1"/>
  <c r="L29" i="4"/>
  <c r="L44" i="9" s="1"/>
  <c r="L29" i="19"/>
  <c r="L43" i="9" s="1"/>
  <c r="L29" i="18"/>
  <c r="N29" i="19"/>
  <c r="N29" i="18"/>
  <c r="N29" i="4"/>
  <c r="N44" i="9" s="1"/>
  <c r="D29" i="17"/>
  <c r="D43" i="8" s="1"/>
  <c r="D34" i="21"/>
  <c r="D41" i="8" s="1"/>
  <c r="F29" i="17"/>
  <c r="F43" i="8" s="1"/>
  <c r="F34" i="21"/>
  <c r="F41" i="8" s="1"/>
  <c r="H29" i="17"/>
  <c r="H43" i="8" s="1"/>
  <c r="H34" i="21"/>
  <c r="H41" i="8" s="1"/>
  <c r="J29" i="17"/>
  <c r="J43" i="8" s="1"/>
  <c r="J34" i="21"/>
  <c r="J41" i="8" s="1"/>
  <c r="L34" i="21"/>
  <c r="L41" i="8" s="1"/>
  <c r="L28" i="16"/>
  <c r="L29" i="17"/>
  <c r="L43" i="8" s="1"/>
  <c r="N28" i="16"/>
  <c r="N34" i="21"/>
  <c r="N41" i="8" s="1"/>
  <c r="N29" i="17"/>
  <c r="N43" i="8" s="1"/>
  <c r="M29" i="4"/>
  <c r="M44" i="9" s="1"/>
  <c r="M29" i="19"/>
  <c r="M43" i="9" s="1"/>
  <c r="M29" i="18"/>
  <c r="B29" i="4"/>
  <c r="B44" i="9" s="1"/>
  <c r="B29" i="19"/>
  <c r="B43" i="9" s="1"/>
  <c r="B29" i="18"/>
  <c r="D29" i="19"/>
  <c r="D43" i="9" s="1"/>
  <c r="D29" i="18"/>
  <c r="D29" i="4"/>
  <c r="D44" i="9" s="1"/>
  <c r="F29" i="4"/>
  <c r="F44" i="9" s="1"/>
  <c r="F29" i="19"/>
  <c r="F43" i="9" s="1"/>
  <c r="F29" i="18"/>
  <c r="H29" i="19"/>
  <c r="H43" i="9" s="1"/>
  <c r="H29" i="18"/>
  <c r="H29" i="4"/>
  <c r="H44" i="9" s="1"/>
  <c r="J29" i="4"/>
  <c r="J44" i="9" s="1"/>
  <c r="J29" i="19"/>
  <c r="J43" i="9" s="1"/>
  <c r="J29" i="18"/>
  <c r="C29" i="18"/>
  <c r="C29" i="19"/>
  <c r="C43" i="9" s="1"/>
  <c r="C29" i="4"/>
  <c r="C44" i="9" s="1"/>
  <c r="E29" i="4"/>
  <c r="E44" i="9" s="1"/>
  <c r="E29" i="18"/>
  <c r="E29" i="19"/>
  <c r="E43" i="9" s="1"/>
  <c r="G29" i="18"/>
  <c r="G29" i="19"/>
  <c r="G43" i="9" s="1"/>
  <c r="G29" i="4"/>
  <c r="G44" i="9" s="1"/>
  <c r="I29" i="4"/>
  <c r="I44" i="9" s="1"/>
  <c r="I29" i="18"/>
  <c r="I29" i="19"/>
  <c r="I43" i="9" s="1"/>
  <c r="K29" i="18"/>
  <c r="K29" i="19"/>
  <c r="K43" i="9" s="1"/>
  <c r="K29" i="4"/>
  <c r="K44" i="9" s="1"/>
  <c r="C28" i="16"/>
  <c r="E28" i="16"/>
  <c r="G28" i="16"/>
  <c r="I28" i="16"/>
  <c r="K28" i="16"/>
  <c r="D28" i="16"/>
  <c r="F28" i="16"/>
  <c r="H28" i="16"/>
  <c r="J28" i="16"/>
  <c r="N23" i="22"/>
  <c r="M23" i="22"/>
  <c r="L23" i="22"/>
  <c r="K23" i="22"/>
  <c r="K35" i="22" s="1"/>
  <c r="J23" i="22"/>
  <c r="J35" i="22" s="1"/>
  <c r="I23" i="22"/>
  <c r="I35" i="22" s="1"/>
  <c r="H23" i="22"/>
  <c r="G23" i="22"/>
  <c r="G35" i="22" s="1"/>
  <c r="F23" i="22"/>
  <c r="F35" i="22" s="1"/>
  <c r="E23" i="22"/>
  <c r="E35" i="22" s="1"/>
  <c r="D23" i="22"/>
  <c r="D35" i="22" s="1"/>
  <c r="C23" i="22"/>
  <c r="C35" i="22" s="1"/>
  <c r="B23" i="22"/>
  <c r="B35" i="22" s="1"/>
  <c r="N11" i="22"/>
  <c r="M11" i="22"/>
  <c r="L11" i="22"/>
  <c r="L42" i="22" s="1"/>
  <c r="K11" i="22"/>
  <c r="J11" i="22"/>
  <c r="J42" i="22" s="1"/>
  <c r="I11" i="22"/>
  <c r="H11" i="22"/>
  <c r="G11" i="22"/>
  <c r="F11" i="22"/>
  <c r="E11" i="22"/>
  <c r="D11" i="22"/>
  <c r="C11" i="22"/>
  <c r="B11" i="22"/>
  <c r="B42" i="22" s="1"/>
  <c r="M23" i="13"/>
  <c r="L23" i="13"/>
  <c r="K23" i="13"/>
  <c r="J23" i="13"/>
  <c r="I23" i="13"/>
  <c r="H23" i="13"/>
  <c r="G23" i="13"/>
  <c r="F23" i="13"/>
  <c r="E23" i="13"/>
  <c r="D23" i="13"/>
  <c r="C23" i="13"/>
  <c r="B23" i="13"/>
  <c r="I42" i="22" l="1"/>
  <c r="D42" i="22"/>
  <c r="F42" i="22"/>
  <c r="N42" i="22"/>
  <c r="E42" i="22"/>
  <c r="E29" i="22"/>
  <c r="H35" i="22"/>
  <c r="H42" i="22"/>
  <c r="C42" i="22"/>
  <c r="G42" i="22"/>
  <c r="K42" i="22"/>
  <c r="Q46" i="9"/>
  <c r="N43" i="9"/>
  <c r="P46" i="9"/>
  <c r="O46" i="9"/>
  <c r="M35" i="22"/>
  <c r="M36" i="22"/>
  <c r="M42" i="9" s="1"/>
  <c r="L36" i="22"/>
  <c r="L42" i="9" s="1"/>
  <c r="L35" i="22"/>
  <c r="N36" i="22"/>
  <c r="N42" i="9" s="1"/>
  <c r="N35" i="22"/>
  <c r="K36" i="22"/>
  <c r="K42" i="9" s="1"/>
  <c r="I36" i="22"/>
  <c r="I42" i="9" s="1"/>
  <c r="G36" i="22"/>
  <c r="G42" i="9" s="1"/>
  <c r="E36" i="22"/>
  <c r="E42" i="9" s="1"/>
  <c r="C36" i="22"/>
  <c r="C42" i="9" s="1"/>
  <c r="J36" i="22"/>
  <c r="J42" i="9" s="1"/>
  <c r="H36" i="22"/>
  <c r="H42" i="9" s="1"/>
  <c r="F36" i="22"/>
  <c r="F42" i="9" s="1"/>
  <c r="D36" i="22"/>
  <c r="D42" i="9" s="1"/>
  <c r="B36" i="22"/>
  <c r="B42" i="9" s="1"/>
  <c r="L30" i="22"/>
  <c r="L41" i="9" s="1"/>
  <c r="L29" i="22"/>
  <c r="M42" i="22"/>
  <c r="M29" i="22"/>
  <c r="M30" i="22"/>
  <c r="M41" i="9" s="1"/>
  <c r="N29" i="22"/>
  <c r="N30" i="22"/>
  <c r="N41" i="9" s="1"/>
  <c r="B30" i="22"/>
  <c r="B41" i="9" s="1"/>
  <c r="B29" i="22"/>
  <c r="D29" i="22"/>
  <c r="D30" i="22"/>
  <c r="D41" i="9" s="1"/>
  <c r="F29" i="22"/>
  <c r="F30" i="22"/>
  <c r="F41" i="9" s="1"/>
  <c r="H29" i="22"/>
  <c r="H30" i="22"/>
  <c r="H41" i="9" s="1"/>
  <c r="J29" i="22"/>
  <c r="J30" i="22"/>
  <c r="J41" i="9" s="1"/>
  <c r="C29" i="22"/>
  <c r="C30" i="22"/>
  <c r="C41" i="9" s="1"/>
  <c r="E30" i="22"/>
  <c r="E41" i="9" s="1"/>
  <c r="G29" i="22"/>
  <c r="G30" i="22"/>
  <c r="G41" i="9" s="1"/>
  <c r="I29" i="22"/>
  <c r="I30" i="22"/>
  <c r="I41" i="9" s="1"/>
  <c r="K29" i="22"/>
  <c r="K30" i="22"/>
  <c r="K41" i="9" s="1"/>
  <c r="N11" i="20"/>
  <c r="N29" i="20" s="1"/>
  <c r="N45" i="9" s="1"/>
  <c r="M11" i="20"/>
  <c r="M29" i="20" s="1"/>
  <c r="M45" i="9" s="1"/>
  <c r="L11" i="20"/>
  <c r="L29" i="20" s="1"/>
  <c r="L45" i="9" s="1"/>
  <c r="K11" i="20"/>
  <c r="K29" i="20" s="1"/>
  <c r="K45" i="9" s="1"/>
  <c r="J11" i="20"/>
  <c r="J29" i="20" s="1"/>
  <c r="J45" i="9" s="1"/>
  <c r="I11" i="20"/>
  <c r="I29" i="20" s="1"/>
  <c r="I45" i="9" s="1"/>
  <c r="H11" i="20"/>
  <c r="H29" i="20" s="1"/>
  <c r="H45" i="9" s="1"/>
  <c r="G11" i="20"/>
  <c r="G29" i="20" s="1"/>
  <c r="G45" i="9" s="1"/>
  <c r="F11" i="20"/>
  <c r="F29" i="20" s="1"/>
  <c r="F45" i="9" s="1"/>
  <c r="E11" i="20"/>
  <c r="E29" i="20" s="1"/>
  <c r="E45" i="9" s="1"/>
  <c r="D11" i="20"/>
  <c r="D29" i="20" s="1"/>
  <c r="D45" i="9" s="1"/>
  <c r="C11" i="20"/>
  <c r="C29" i="20" s="1"/>
  <c r="C45" i="9" s="1"/>
  <c r="B11" i="20"/>
  <c r="B29" i="20" s="1"/>
  <c r="B45" i="9" s="1"/>
  <c r="L46" i="9" l="1"/>
  <c r="M46" i="9"/>
  <c r="K46" i="9"/>
  <c r="I46" i="9"/>
  <c r="G46" i="9"/>
  <c r="E46" i="9"/>
  <c r="C46" i="9"/>
  <c r="J46" i="9"/>
  <c r="H46" i="9"/>
  <c r="F46" i="9"/>
  <c r="D46" i="9"/>
  <c r="N46" i="9"/>
  <c r="B46" i="9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M11" i="13"/>
  <c r="L11" i="13"/>
  <c r="K11" i="13"/>
  <c r="J11" i="13"/>
  <c r="I11" i="13"/>
  <c r="H11" i="13"/>
  <c r="G11" i="13"/>
  <c r="F11" i="13"/>
  <c r="E11" i="13"/>
  <c r="D11" i="13"/>
  <c r="C11" i="13"/>
  <c r="B11" i="13"/>
  <c r="B6" i="2"/>
  <c r="C6" i="2"/>
  <c r="D6" i="2"/>
  <c r="E6" i="2"/>
  <c r="F6" i="2"/>
  <c r="G6" i="2"/>
  <c r="H6" i="2"/>
  <c r="I6" i="2"/>
  <c r="J6" i="2"/>
  <c r="K6" i="2"/>
  <c r="L6" i="2"/>
  <c r="M6" i="2"/>
  <c r="N6" i="2"/>
  <c r="N10" i="2"/>
  <c r="B10" i="2"/>
  <c r="C10" i="2"/>
  <c r="D10" i="2"/>
  <c r="E10" i="2"/>
  <c r="F10" i="2"/>
  <c r="G10" i="2"/>
  <c r="H10" i="2"/>
  <c r="I10" i="2"/>
  <c r="J10" i="2"/>
  <c r="K10" i="2"/>
  <c r="L10" i="2"/>
  <c r="M10" i="2"/>
  <c r="B9" i="2"/>
  <c r="C9" i="2"/>
  <c r="D9" i="2"/>
  <c r="E9" i="2"/>
  <c r="F9" i="2"/>
  <c r="G9" i="2"/>
  <c r="H9" i="2"/>
  <c r="I9" i="2"/>
  <c r="J9" i="2"/>
  <c r="K9" i="2"/>
  <c r="L9" i="2"/>
  <c r="M9" i="2"/>
  <c r="N9" i="2"/>
  <c r="B7" i="2"/>
  <c r="C7" i="2"/>
  <c r="D7" i="2"/>
  <c r="E7" i="2"/>
  <c r="F7" i="2"/>
  <c r="G7" i="2"/>
  <c r="H7" i="2"/>
  <c r="I7" i="2"/>
  <c r="J7" i="2"/>
  <c r="K7" i="2"/>
  <c r="L7" i="2"/>
  <c r="M7" i="2"/>
  <c r="N7" i="2"/>
  <c r="B5" i="2"/>
  <c r="C5" i="2"/>
  <c r="D5" i="2"/>
  <c r="E5" i="2"/>
  <c r="F5" i="2"/>
  <c r="G5" i="2"/>
  <c r="H5" i="2"/>
  <c r="I5" i="2"/>
  <c r="J5" i="2"/>
  <c r="K5" i="2"/>
  <c r="L5" i="2"/>
  <c r="M5" i="2"/>
  <c r="B8" i="2"/>
  <c r="C8" i="2"/>
  <c r="D8" i="2"/>
  <c r="E8" i="2"/>
  <c r="F8" i="2"/>
  <c r="G8" i="2"/>
  <c r="H8" i="2"/>
  <c r="I8" i="2"/>
  <c r="J8" i="2"/>
  <c r="K8" i="2"/>
  <c r="L8" i="2"/>
  <c r="M8" i="2"/>
  <c r="N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G13" i="2" l="1"/>
  <c r="F13" i="2"/>
  <c r="M13" i="2"/>
  <c r="I13" i="2"/>
  <c r="E13" i="2"/>
  <c r="K13" i="2"/>
  <c r="C13" i="2"/>
  <c r="J13" i="2"/>
  <c r="B13" i="2"/>
  <c r="N13" i="2"/>
  <c r="L13" i="2"/>
  <c r="H13" i="2"/>
  <c r="D13" i="2"/>
  <c r="D28" i="10"/>
  <c r="D40" i="8" s="1"/>
  <c r="D42" i="8" s="1"/>
  <c r="D44" i="8" s="1"/>
  <c r="L28" i="10"/>
  <c r="L40" i="8" s="1"/>
  <c r="L42" i="8" s="1"/>
  <c r="L44" i="8" s="1"/>
  <c r="E28" i="10"/>
  <c r="E40" i="8" s="1"/>
  <c r="E42" i="8" s="1"/>
  <c r="E44" i="8" s="1"/>
  <c r="M28" i="10"/>
  <c r="M40" i="8" s="1"/>
  <c r="M42" i="8" s="1"/>
  <c r="M44" i="8" s="1"/>
  <c r="F28" i="10"/>
  <c r="F40" i="8" s="1"/>
  <c r="J28" i="10"/>
  <c r="J40" i="8" s="1"/>
  <c r="J42" i="8" s="1"/>
  <c r="J44" i="8" s="1"/>
  <c r="N28" i="10"/>
  <c r="N40" i="8" s="1"/>
  <c r="N42" i="8" s="1"/>
  <c r="N44" i="8" s="1"/>
  <c r="H28" i="10"/>
  <c r="H40" i="8" s="1"/>
  <c r="H42" i="8" s="1"/>
  <c r="H44" i="8" s="1"/>
  <c r="I28" i="10"/>
  <c r="I40" i="8" s="1"/>
  <c r="I42" i="8" s="1"/>
  <c r="I44" i="8" s="1"/>
  <c r="B28" i="10"/>
  <c r="B40" i="8" s="1"/>
  <c r="B42" i="8" s="1"/>
  <c r="B44" i="8" s="1"/>
  <c r="C28" i="10"/>
  <c r="C40" i="8" s="1"/>
  <c r="C42" i="8" s="1"/>
  <c r="C44" i="8" s="1"/>
  <c r="G28" i="10"/>
  <c r="G40" i="8" s="1"/>
  <c r="G42" i="8" s="1"/>
  <c r="G44" i="8" s="1"/>
  <c r="K28" i="10"/>
  <c r="K40" i="8" s="1"/>
  <c r="K42" i="8" s="1"/>
  <c r="K44" i="8" s="1"/>
  <c r="M20" i="21"/>
  <c r="M20" i="19"/>
  <c r="M20" i="18"/>
  <c r="M20" i="4"/>
  <c r="M20" i="17"/>
  <c r="M20" i="16"/>
  <c r="K20" i="21"/>
  <c r="K20" i="19"/>
  <c r="K20" i="18"/>
  <c r="K20" i="4"/>
  <c r="K20" i="17"/>
  <c r="K20" i="16"/>
  <c r="I20" i="21"/>
  <c r="I20" i="19"/>
  <c r="I20" i="18"/>
  <c r="I20" i="4"/>
  <c r="I20" i="17"/>
  <c r="I20" i="16"/>
  <c r="G20" i="21"/>
  <c r="G20" i="19"/>
  <c r="G20" i="18"/>
  <c r="G20" i="4"/>
  <c r="G20" i="17"/>
  <c r="G20" i="16"/>
  <c r="E20" i="21"/>
  <c r="E20" i="19"/>
  <c r="E20" i="18"/>
  <c r="E20" i="4"/>
  <c r="E20" i="17"/>
  <c r="E20" i="16"/>
  <c r="C20" i="21"/>
  <c r="C20" i="19"/>
  <c r="C20" i="18"/>
  <c r="C20" i="4"/>
  <c r="C20" i="17"/>
  <c r="C20" i="16"/>
  <c r="N17" i="21"/>
  <c r="N17" i="4"/>
  <c r="N17" i="19"/>
  <c r="N17" i="18"/>
  <c r="N17" i="17"/>
  <c r="N17" i="16"/>
  <c r="L17" i="21"/>
  <c r="L17" i="19"/>
  <c r="L17" i="18"/>
  <c r="L17" i="4"/>
  <c r="L17" i="17"/>
  <c r="L17" i="16"/>
  <c r="J17" i="21"/>
  <c r="J17" i="19"/>
  <c r="J17" i="18"/>
  <c r="J17" i="4"/>
  <c r="J17" i="17"/>
  <c r="J17" i="16"/>
  <c r="H17" i="21"/>
  <c r="H17" i="19"/>
  <c r="H17" i="18"/>
  <c r="H17" i="4"/>
  <c r="H17" i="17"/>
  <c r="H17" i="16"/>
  <c r="F17" i="21"/>
  <c r="F17" i="19"/>
  <c r="F17" i="18"/>
  <c r="F17" i="4"/>
  <c r="F17" i="17"/>
  <c r="F17" i="16"/>
  <c r="D17" i="21"/>
  <c r="D17" i="19"/>
  <c r="D17" i="18"/>
  <c r="D17" i="4"/>
  <c r="D17" i="17"/>
  <c r="D17" i="16"/>
  <c r="B17" i="21"/>
  <c r="B17" i="19"/>
  <c r="B17" i="18"/>
  <c r="B17" i="4"/>
  <c r="B17" i="17"/>
  <c r="B17" i="16"/>
  <c r="M19" i="21"/>
  <c r="M19" i="18"/>
  <c r="M19" i="19"/>
  <c r="M19" i="4"/>
  <c r="M19" i="17"/>
  <c r="M19" i="16"/>
  <c r="K19" i="21"/>
  <c r="K19" i="18"/>
  <c r="K19" i="19"/>
  <c r="K19" i="4"/>
  <c r="K19" i="17"/>
  <c r="K19" i="16"/>
  <c r="I19" i="21"/>
  <c r="I19" i="18"/>
  <c r="I19" i="19"/>
  <c r="I19" i="4"/>
  <c r="I19" i="17"/>
  <c r="I19" i="16"/>
  <c r="G19" i="10"/>
  <c r="G19" i="21"/>
  <c r="G19" i="18"/>
  <c r="G19" i="19"/>
  <c r="G19" i="4"/>
  <c r="G19" i="17"/>
  <c r="G19" i="16"/>
  <c r="E19" i="21"/>
  <c r="E19" i="18"/>
  <c r="E19" i="19"/>
  <c r="E19" i="4"/>
  <c r="E19" i="17"/>
  <c r="E19" i="16"/>
  <c r="C19" i="21"/>
  <c r="C19" i="18"/>
  <c r="C19" i="19"/>
  <c r="C19" i="4"/>
  <c r="C19" i="17"/>
  <c r="C19" i="16"/>
  <c r="N21" i="21"/>
  <c r="N21" i="19"/>
  <c r="N21" i="18"/>
  <c r="N21" i="4"/>
  <c r="N21" i="17"/>
  <c r="N21" i="16"/>
  <c r="L21" i="21"/>
  <c r="L21" i="19"/>
  <c r="L21" i="18"/>
  <c r="L21" i="4"/>
  <c r="L21" i="17"/>
  <c r="L21" i="16"/>
  <c r="J21" i="21"/>
  <c r="J21" i="19"/>
  <c r="J21" i="18"/>
  <c r="J21" i="4"/>
  <c r="J21" i="17"/>
  <c r="J21" i="16"/>
  <c r="H21" i="21"/>
  <c r="H21" i="19"/>
  <c r="H21" i="18"/>
  <c r="H21" i="4"/>
  <c r="H21" i="17"/>
  <c r="H21" i="16"/>
  <c r="F21" i="21"/>
  <c r="F21" i="19"/>
  <c r="F21" i="18"/>
  <c r="F21" i="4"/>
  <c r="F21" i="17"/>
  <c r="F21" i="16"/>
  <c r="D21" i="21"/>
  <c r="D21" i="19"/>
  <c r="D21" i="18"/>
  <c r="D21" i="4"/>
  <c r="D21" i="17"/>
  <c r="D21" i="16"/>
  <c r="B21" i="21"/>
  <c r="B21" i="19"/>
  <c r="B21" i="18"/>
  <c r="B21" i="4"/>
  <c r="B21" i="17"/>
  <c r="B21" i="16"/>
  <c r="L22" i="21"/>
  <c r="L22" i="18"/>
  <c r="L22" i="4"/>
  <c r="L22" i="19"/>
  <c r="L22" i="17"/>
  <c r="L22" i="16"/>
  <c r="J22" i="21"/>
  <c r="J22" i="18"/>
  <c r="J22" i="4"/>
  <c r="J22" i="19"/>
  <c r="J22" i="17"/>
  <c r="J22" i="16"/>
  <c r="H22" i="21"/>
  <c r="H22" i="18"/>
  <c r="H22" i="4"/>
  <c r="H22" i="19"/>
  <c r="H22" i="17"/>
  <c r="H22" i="16"/>
  <c r="F22" i="21"/>
  <c r="F22" i="18"/>
  <c r="F22" i="19"/>
  <c r="F22" i="4"/>
  <c r="F22" i="17"/>
  <c r="F22" i="16"/>
  <c r="D22" i="21"/>
  <c r="D22" i="18"/>
  <c r="D22" i="19"/>
  <c r="D22" i="4"/>
  <c r="D22" i="17"/>
  <c r="D22" i="16"/>
  <c r="B22" i="21"/>
  <c r="B22" i="18"/>
  <c r="B22" i="19"/>
  <c r="B22" i="4"/>
  <c r="B22" i="17"/>
  <c r="B22" i="16"/>
  <c r="N18" i="10"/>
  <c r="N18" i="21"/>
  <c r="N18" i="18"/>
  <c r="N18" i="19"/>
  <c r="N18" i="4"/>
  <c r="N18" i="17"/>
  <c r="N18" i="16"/>
  <c r="L18" i="21"/>
  <c r="L18" i="18"/>
  <c r="L18" i="19"/>
  <c r="L18" i="4"/>
  <c r="L18" i="17"/>
  <c r="L18" i="16"/>
  <c r="J18" i="21"/>
  <c r="J18" i="18"/>
  <c r="J18" i="19"/>
  <c r="J18" i="4"/>
  <c r="J18" i="17"/>
  <c r="J18" i="16"/>
  <c r="H18" i="21"/>
  <c r="H18" i="18"/>
  <c r="H18" i="19"/>
  <c r="H18" i="4"/>
  <c r="H18" i="17"/>
  <c r="H18" i="16"/>
  <c r="F18" i="10"/>
  <c r="F18" i="21"/>
  <c r="F18" i="18"/>
  <c r="F18" i="19"/>
  <c r="F18" i="4"/>
  <c r="F18" i="17"/>
  <c r="F18" i="16"/>
  <c r="D18" i="21"/>
  <c r="D18" i="18"/>
  <c r="D18" i="19"/>
  <c r="D18" i="4"/>
  <c r="D18" i="17"/>
  <c r="D18" i="16"/>
  <c r="B18" i="21"/>
  <c r="B18" i="18"/>
  <c r="B18" i="19"/>
  <c r="B18" i="4"/>
  <c r="B18" i="17"/>
  <c r="B18" i="16"/>
  <c r="F42" i="8"/>
  <c r="F44" i="8" s="1"/>
  <c r="N20" i="21"/>
  <c r="N20" i="18"/>
  <c r="N20" i="19"/>
  <c r="N20" i="4"/>
  <c r="N20" i="17"/>
  <c r="N20" i="16"/>
  <c r="L20" i="21"/>
  <c r="L20" i="18"/>
  <c r="L20" i="19"/>
  <c r="L20" i="4"/>
  <c r="L20" i="17"/>
  <c r="L20" i="16"/>
  <c r="J20" i="21"/>
  <c r="J20" i="18"/>
  <c r="J20" i="19"/>
  <c r="J20" i="4"/>
  <c r="J20" i="17"/>
  <c r="J20" i="16"/>
  <c r="H20" i="21"/>
  <c r="H20" i="18"/>
  <c r="H20" i="19"/>
  <c r="H20" i="4"/>
  <c r="H20" i="17"/>
  <c r="H20" i="16"/>
  <c r="F20" i="21"/>
  <c r="F20" i="18"/>
  <c r="F20" i="19"/>
  <c r="F20" i="4"/>
  <c r="F20" i="17"/>
  <c r="F20" i="16"/>
  <c r="D20" i="21"/>
  <c r="D20" i="18"/>
  <c r="D20" i="19"/>
  <c r="D20" i="4"/>
  <c r="D20" i="17"/>
  <c r="D20" i="16"/>
  <c r="B20" i="21"/>
  <c r="B20" i="18"/>
  <c r="B20" i="19"/>
  <c r="B20" i="4"/>
  <c r="B20" i="17"/>
  <c r="B20" i="16"/>
  <c r="M17" i="21"/>
  <c r="M17" i="18"/>
  <c r="M17" i="19"/>
  <c r="M17" i="17"/>
  <c r="M17" i="4"/>
  <c r="M17" i="16"/>
  <c r="K17" i="21"/>
  <c r="K17" i="18"/>
  <c r="K17" i="19"/>
  <c r="K17" i="17"/>
  <c r="K17" i="4"/>
  <c r="K17" i="16"/>
  <c r="I17" i="21"/>
  <c r="I17" i="18"/>
  <c r="I17" i="19"/>
  <c r="I17" i="17"/>
  <c r="I17" i="4"/>
  <c r="I17" i="16"/>
  <c r="G17" i="21"/>
  <c r="G17" i="18"/>
  <c r="G17" i="19"/>
  <c r="G17" i="17"/>
  <c r="G17" i="4"/>
  <c r="G17" i="16"/>
  <c r="E17" i="21"/>
  <c r="E17" i="18"/>
  <c r="E17" i="19"/>
  <c r="E17" i="17"/>
  <c r="E17" i="4"/>
  <c r="E17" i="16"/>
  <c r="C17" i="21"/>
  <c r="C17" i="18"/>
  <c r="C17" i="19"/>
  <c r="C17" i="17"/>
  <c r="C17" i="4"/>
  <c r="C17" i="16"/>
  <c r="N19" i="21"/>
  <c r="N19" i="19"/>
  <c r="N19" i="18"/>
  <c r="N19" i="4"/>
  <c r="N19" i="17"/>
  <c r="N19" i="16"/>
  <c r="L19" i="21"/>
  <c r="L19" i="19"/>
  <c r="L19" i="18"/>
  <c r="L19" i="4"/>
  <c r="L19" i="17"/>
  <c r="L19" i="16"/>
  <c r="J19" i="21"/>
  <c r="J19" i="19"/>
  <c r="J19" i="18"/>
  <c r="J19" i="4"/>
  <c r="J19" i="17"/>
  <c r="J19" i="16"/>
  <c r="H19" i="21"/>
  <c r="H19" i="19"/>
  <c r="H19" i="18"/>
  <c r="H19" i="4"/>
  <c r="H19" i="17"/>
  <c r="H19" i="16"/>
  <c r="F19" i="21"/>
  <c r="F19" i="19"/>
  <c r="F19" i="18"/>
  <c r="F19" i="4"/>
  <c r="F19" i="17"/>
  <c r="F19" i="16"/>
  <c r="D19" i="21"/>
  <c r="D19" i="19"/>
  <c r="D19" i="18"/>
  <c r="D19" i="4"/>
  <c r="D19" i="17"/>
  <c r="D19" i="16"/>
  <c r="B19" i="21"/>
  <c r="B19" i="19"/>
  <c r="B19" i="18"/>
  <c r="B19" i="4"/>
  <c r="B19" i="17"/>
  <c r="B19" i="16"/>
  <c r="M21" i="21"/>
  <c r="M21" i="18"/>
  <c r="M21" i="19"/>
  <c r="M21" i="4"/>
  <c r="M21" i="17"/>
  <c r="M21" i="16"/>
  <c r="K21" i="21"/>
  <c r="K21" i="18"/>
  <c r="K21" i="19"/>
  <c r="K21" i="4"/>
  <c r="K21" i="17"/>
  <c r="K21" i="16"/>
  <c r="I21" i="21"/>
  <c r="I21" i="18"/>
  <c r="I21" i="19"/>
  <c r="I21" i="4"/>
  <c r="I21" i="17"/>
  <c r="I21" i="16"/>
  <c r="G21" i="21"/>
  <c r="G21" i="18"/>
  <c r="G21" i="19"/>
  <c r="G21" i="4"/>
  <c r="G21" i="17"/>
  <c r="G21" i="16"/>
  <c r="E21" i="21"/>
  <c r="E21" i="18"/>
  <c r="E21" i="19"/>
  <c r="E21" i="4"/>
  <c r="E21" i="17"/>
  <c r="E21" i="16"/>
  <c r="C21" i="21"/>
  <c r="C21" i="18"/>
  <c r="C21" i="19"/>
  <c r="C21" i="4"/>
  <c r="C21" i="17"/>
  <c r="C21" i="16"/>
  <c r="M22" i="21"/>
  <c r="M22" i="19"/>
  <c r="M22" i="18"/>
  <c r="M22" i="4"/>
  <c r="M22" i="17"/>
  <c r="M22" i="16"/>
  <c r="K22" i="21"/>
  <c r="K22" i="19"/>
  <c r="K22" i="18"/>
  <c r="K22" i="4"/>
  <c r="K22" i="17"/>
  <c r="K22" i="16"/>
  <c r="I22" i="21"/>
  <c r="I22" i="19"/>
  <c r="I22" i="18"/>
  <c r="I22" i="4"/>
  <c r="I22" i="17"/>
  <c r="I22" i="16"/>
  <c r="G22" i="21"/>
  <c r="G22" i="19"/>
  <c r="G22" i="18"/>
  <c r="G22" i="4"/>
  <c r="G22" i="17"/>
  <c r="G22" i="16"/>
  <c r="E22" i="21"/>
  <c r="E22" i="19"/>
  <c r="E22" i="18"/>
  <c r="E22" i="4"/>
  <c r="E22" i="17"/>
  <c r="E22" i="16"/>
  <c r="C22" i="21"/>
  <c r="C22" i="19"/>
  <c r="C22" i="18"/>
  <c r="C22" i="4"/>
  <c r="C22" i="17"/>
  <c r="C22" i="16"/>
  <c r="N22" i="21"/>
  <c r="N22" i="18"/>
  <c r="N22" i="4"/>
  <c r="N22" i="19"/>
  <c r="N22" i="17"/>
  <c r="N22" i="16"/>
  <c r="M18" i="21"/>
  <c r="M18" i="19"/>
  <c r="M18" i="18"/>
  <c r="M18" i="4"/>
  <c r="M18" i="17"/>
  <c r="M18" i="16"/>
  <c r="K18" i="21"/>
  <c r="K18" i="19"/>
  <c r="K18" i="18"/>
  <c r="K18" i="4"/>
  <c r="K18" i="17"/>
  <c r="K18" i="16"/>
  <c r="I18" i="21"/>
  <c r="I18" i="19"/>
  <c r="I18" i="18"/>
  <c r="I18" i="4"/>
  <c r="I18" i="17"/>
  <c r="I18" i="16"/>
  <c r="G18" i="21"/>
  <c r="G18" i="19"/>
  <c r="G18" i="18"/>
  <c r="G18" i="4"/>
  <c r="G18" i="17"/>
  <c r="G18" i="16"/>
  <c r="E18" i="21"/>
  <c r="E18" i="19"/>
  <c r="E18" i="18"/>
  <c r="E18" i="4"/>
  <c r="E18" i="17"/>
  <c r="E18" i="16"/>
  <c r="C18" i="21"/>
  <c r="C18" i="19"/>
  <c r="C18" i="18"/>
  <c r="C18" i="4"/>
  <c r="C18" i="17"/>
  <c r="C18" i="16"/>
  <c r="N20" i="9"/>
  <c r="N20" i="8"/>
  <c r="N20" i="3"/>
  <c r="L20" i="9"/>
  <c r="L20" i="8"/>
  <c r="L20" i="3"/>
  <c r="J20" i="9"/>
  <c r="J20" i="8"/>
  <c r="J20" i="3"/>
  <c r="H20" i="9"/>
  <c r="H20" i="8"/>
  <c r="H20" i="3"/>
  <c r="F20" i="9"/>
  <c r="F20" i="8"/>
  <c r="F20" i="3"/>
  <c r="D20" i="9"/>
  <c r="D20" i="8"/>
  <c r="D20" i="3"/>
  <c r="B20" i="9"/>
  <c r="B20" i="8"/>
  <c r="B20" i="3"/>
  <c r="M17" i="9"/>
  <c r="M17" i="8"/>
  <c r="M17" i="3"/>
  <c r="K17" i="9"/>
  <c r="K17" i="8"/>
  <c r="K17" i="3"/>
  <c r="K17" i="1"/>
  <c r="I17" i="9"/>
  <c r="I17" i="8"/>
  <c r="I17" i="3"/>
  <c r="I17" i="1"/>
  <c r="G17" i="9"/>
  <c r="G17" i="8"/>
  <c r="G17" i="3"/>
  <c r="G17" i="1"/>
  <c r="E17" i="9"/>
  <c r="E17" i="8"/>
  <c r="E17" i="3"/>
  <c r="E17" i="1"/>
  <c r="C17" i="9"/>
  <c r="C17" i="8"/>
  <c r="C17" i="3"/>
  <c r="C17" i="1"/>
  <c r="N19" i="8"/>
  <c r="N19" i="9"/>
  <c r="N19" i="3"/>
  <c r="L19" i="8"/>
  <c r="L19" i="9"/>
  <c r="L19" i="3"/>
  <c r="J19" i="8"/>
  <c r="J19" i="9"/>
  <c r="J19" i="3"/>
  <c r="H19" i="8"/>
  <c r="H19" i="9"/>
  <c r="H19" i="3"/>
  <c r="F19" i="8"/>
  <c r="F19" i="9"/>
  <c r="F19" i="3"/>
  <c r="D19" i="8"/>
  <c r="D19" i="9"/>
  <c r="D19" i="3"/>
  <c r="B19" i="8"/>
  <c r="B19" i="9"/>
  <c r="B19" i="3"/>
  <c r="M21" i="9"/>
  <c r="M21" i="8"/>
  <c r="M21" i="3"/>
  <c r="K21" i="9"/>
  <c r="K21" i="8"/>
  <c r="K21" i="3"/>
  <c r="I21" i="9"/>
  <c r="I21" i="8"/>
  <c r="I21" i="3"/>
  <c r="G21" i="9"/>
  <c r="G21" i="8"/>
  <c r="G21" i="3"/>
  <c r="E21" i="9"/>
  <c r="E21" i="8"/>
  <c r="E21" i="3"/>
  <c r="C21" i="9"/>
  <c r="C21" i="8"/>
  <c r="C21" i="3"/>
  <c r="M22" i="9"/>
  <c r="M22" i="8"/>
  <c r="M22" i="3"/>
  <c r="K22" i="9"/>
  <c r="K22" i="8"/>
  <c r="K22" i="3"/>
  <c r="I22" i="9"/>
  <c r="I22" i="8"/>
  <c r="I22" i="3"/>
  <c r="G22" i="9"/>
  <c r="G22" i="8"/>
  <c r="G22" i="3"/>
  <c r="E22" i="9"/>
  <c r="E22" i="8"/>
  <c r="E22" i="3"/>
  <c r="C22" i="9"/>
  <c r="C22" i="8"/>
  <c r="C22" i="3"/>
  <c r="N22" i="9"/>
  <c r="N22" i="8"/>
  <c r="N22" i="3"/>
  <c r="M18" i="9"/>
  <c r="M18" i="8"/>
  <c r="M18" i="3"/>
  <c r="K18" i="9"/>
  <c r="K18" i="8"/>
  <c r="K18" i="3"/>
  <c r="I18" i="9"/>
  <c r="I18" i="8"/>
  <c r="I18" i="3"/>
  <c r="G18" i="9"/>
  <c r="G18" i="8"/>
  <c r="G18" i="3"/>
  <c r="E18" i="9"/>
  <c r="E18" i="8"/>
  <c r="E18" i="3"/>
  <c r="C18" i="9"/>
  <c r="C18" i="8"/>
  <c r="C18" i="3"/>
  <c r="M22" i="1"/>
  <c r="I22" i="1"/>
  <c r="K21" i="1"/>
  <c r="C21" i="1"/>
  <c r="I20" i="1"/>
  <c r="K19" i="1"/>
  <c r="C19" i="1"/>
  <c r="I17" i="10"/>
  <c r="E21" i="10"/>
  <c r="M21" i="10"/>
  <c r="M20" i="9"/>
  <c r="M20" i="8"/>
  <c r="M20" i="3"/>
  <c r="K20" i="9"/>
  <c r="K20" i="8"/>
  <c r="K20" i="3"/>
  <c r="I20" i="9"/>
  <c r="I20" i="8"/>
  <c r="I20" i="3"/>
  <c r="G20" i="9"/>
  <c r="G20" i="8"/>
  <c r="G20" i="3"/>
  <c r="E20" i="9"/>
  <c r="E20" i="8"/>
  <c r="E20" i="3"/>
  <c r="C20" i="9"/>
  <c r="C20" i="8"/>
  <c r="C20" i="3"/>
  <c r="N17" i="8"/>
  <c r="N17" i="9"/>
  <c r="N17" i="3"/>
  <c r="L17" i="8"/>
  <c r="L17" i="9"/>
  <c r="L17" i="3"/>
  <c r="J17" i="8"/>
  <c r="J17" i="9"/>
  <c r="J17" i="3"/>
  <c r="J17" i="1"/>
  <c r="H17" i="8"/>
  <c r="H17" i="9"/>
  <c r="H17" i="3"/>
  <c r="H17" i="1"/>
  <c r="F17" i="8"/>
  <c r="F17" i="9"/>
  <c r="F17" i="3"/>
  <c r="F17" i="1"/>
  <c r="D17" i="8"/>
  <c r="D17" i="9"/>
  <c r="D17" i="3"/>
  <c r="D17" i="1"/>
  <c r="B17" i="9"/>
  <c r="B17" i="8"/>
  <c r="B17" i="3"/>
  <c r="B17" i="1"/>
  <c r="M19" i="9"/>
  <c r="M19" i="8"/>
  <c r="M19" i="3"/>
  <c r="K19" i="9"/>
  <c r="K19" i="8"/>
  <c r="K19" i="3"/>
  <c r="I19" i="9"/>
  <c r="I19" i="8"/>
  <c r="I19" i="3"/>
  <c r="G19" i="9"/>
  <c r="G19" i="8"/>
  <c r="G19" i="3"/>
  <c r="E19" i="9"/>
  <c r="E19" i="8"/>
  <c r="E19" i="3"/>
  <c r="C19" i="9"/>
  <c r="C19" i="8"/>
  <c r="C19" i="3"/>
  <c r="N21" i="8"/>
  <c r="N21" i="9"/>
  <c r="N21" i="3"/>
  <c r="L21" i="8"/>
  <c r="L21" i="9"/>
  <c r="L21" i="3"/>
  <c r="J21" i="8"/>
  <c r="J21" i="9"/>
  <c r="J21" i="3"/>
  <c r="H21" i="8"/>
  <c r="H21" i="9"/>
  <c r="H21" i="3"/>
  <c r="F21" i="8"/>
  <c r="F21" i="9"/>
  <c r="F21" i="3"/>
  <c r="D21" i="8"/>
  <c r="D21" i="9"/>
  <c r="D21" i="3"/>
  <c r="B21" i="8"/>
  <c r="B21" i="9"/>
  <c r="B21" i="3"/>
  <c r="L22" i="9"/>
  <c r="L22" i="8"/>
  <c r="L22" i="3"/>
  <c r="J22" i="9"/>
  <c r="J22" i="8"/>
  <c r="J22" i="3"/>
  <c r="H22" i="9"/>
  <c r="H22" i="8"/>
  <c r="H22" i="3"/>
  <c r="F22" i="9"/>
  <c r="F22" i="8"/>
  <c r="F22" i="3"/>
  <c r="D22" i="9"/>
  <c r="D22" i="8"/>
  <c r="D22" i="3"/>
  <c r="B22" i="9"/>
  <c r="B22" i="8"/>
  <c r="B22" i="3"/>
  <c r="N18" i="9"/>
  <c r="N18" i="8"/>
  <c r="N18" i="3"/>
  <c r="L18" i="9"/>
  <c r="L18" i="8"/>
  <c r="L18" i="3"/>
  <c r="J18" i="9"/>
  <c r="J18" i="8"/>
  <c r="J18" i="3"/>
  <c r="H18" i="9"/>
  <c r="H18" i="8"/>
  <c r="H18" i="3"/>
  <c r="F18" i="9"/>
  <c r="F18" i="8"/>
  <c r="F18" i="3"/>
  <c r="D18" i="9"/>
  <c r="D18" i="8"/>
  <c r="D18" i="3"/>
  <c r="B18" i="9"/>
  <c r="B18" i="8"/>
  <c r="B18" i="3"/>
  <c r="K22" i="1"/>
  <c r="E22" i="1"/>
  <c r="G21" i="1"/>
  <c r="M20" i="1"/>
  <c r="E20" i="1"/>
  <c r="G19" i="1"/>
  <c r="E17" i="10"/>
  <c r="M17" i="10"/>
  <c r="B18" i="10"/>
  <c r="J18" i="10"/>
  <c r="C19" i="10"/>
  <c r="K19" i="10"/>
  <c r="I21" i="10"/>
  <c r="N20" i="20"/>
  <c r="N20" i="1"/>
  <c r="L20" i="20"/>
  <c r="L20" i="1"/>
  <c r="J20" i="20"/>
  <c r="J20" i="1"/>
  <c r="H20" i="20"/>
  <c r="H20" i="1"/>
  <c r="F20" i="20"/>
  <c r="F20" i="1"/>
  <c r="D20" i="20"/>
  <c r="D20" i="1"/>
  <c r="B20" i="20"/>
  <c r="B20" i="1"/>
  <c r="N17" i="20"/>
  <c r="N17" i="10"/>
  <c r="L11" i="2"/>
  <c r="L23" i="10" s="1"/>
  <c r="L17" i="20"/>
  <c r="L17" i="10"/>
  <c r="J17" i="20"/>
  <c r="J17" i="10"/>
  <c r="H17" i="20"/>
  <c r="H17" i="10"/>
  <c r="F17" i="20"/>
  <c r="F17" i="10"/>
  <c r="D11" i="2"/>
  <c r="D23" i="10" s="1"/>
  <c r="D17" i="20"/>
  <c r="D17" i="10"/>
  <c r="B17" i="20"/>
  <c r="B17" i="10"/>
  <c r="N19" i="20"/>
  <c r="N19" i="10"/>
  <c r="N19" i="1"/>
  <c r="L19" i="20"/>
  <c r="L19" i="10"/>
  <c r="L19" i="1"/>
  <c r="J19" i="20"/>
  <c r="J19" i="10"/>
  <c r="J19" i="1"/>
  <c r="H19" i="20"/>
  <c r="H19" i="10"/>
  <c r="H19" i="1"/>
  <c r="F19" i="20"/>
  <c r="F19" i="10"/>
  <c r="F19" i="1"/>
  <c r="D19" i="20"/>
  <c r="D19" i="10"/>
  <c r="D19" i="1"/>
  <c r="B19" i="20"/>
  <c r="B19" i="10"/>
  <c r="B19" i="1"/>
  <c r="N21" i="20"/>
  <c r="N21" i="10"/>
  <c r="N21" i="1"/>
  <c r="L21" i="20"/>
  <c r="L21" i="10"/>
  <c r="L21" i="1"/>
  <c r="J21" i="20"/>
  <c r="J21" i="10"/>
  <c r="J21" i="1"/>
  <c r="H21" i="20"/>
  <c r="H21" i="10"/>
  <c r="H21" i="1"/>
  <c r="F21" i="20"/>
  <c r="F21" i="10"/>
  <c r="F21" i="1"/>
  <c r="D21" i="20"/>
  <c r="D21" i="10"/>
  <c r="D21" i="1"/>
  <c r="B21" i="20"/>
  <c r="B21" i="10"/>
  <c r="B21" i="1"/>
  <c r="L22" i="20"/>
  <c r="J22" i="20"/>
  <c r="H22" i="20"/>
  <c r="H22" i="1"/>
  <c r="F22" i="20"/>
  <c r="F22" i="1"/>
  <c r="D22" i="20"/>
  <c r="D22" i="1"/>
  <c r="B22" i="20"/>
  <c r="B22" i="1"/>
  <c r="N22" i="20"/>
  <c r="M18" i="20"/>
  <c r="M18" i="10"/>
  <c r="K18" i="20"/>
  <c r="K18" i="10"/>
  <c r="I18" i="20"/>
  <c r="I18" i="10"/>
  <c r="G18" i="20"/>
  <c r="G18" i="10"/>
  <c r="E18" i="20"/>
  <c r="E18" i="10"/>
  <c r="C18" i="20"/>
  <c r="C18" i="10"/>
  <c r="N17" i="1"/>
  <c r="L17" i="1"/>
  <c r="M18" i="1"/>
  <c r="I18" i="1"/>
  <c r="E18" i="1"/>
  <c r="D20" i="10"/>
  <c r="H20" i="10"/>
  <c r="L20" i="10"/>
  <c r="B22" i="10"/>
  <c r="F22" i="10"/>
  <c r="J22" i="10"/>
  <c r="N22" i="10"/>
  <c r="M20" i="20"/>
  <c r="M20" i="10"/>
  <c r="K20" i="20"/>
  <c r="K20" i="10"/>
  <c r="I20" i="20"/>
  <c r="I20" i="10"/>
  <c r="G20" i="20"/>
  <c r="G20" i="10"/>
  <c r="E20" i="20"/>
  <c r="E20" i="10"/>
  <c r="C20" i="20"/>
  <c r="C20" i="10"/>
  <c r="M17" i="20"/>
  <c r="K17" i="20"/>
  <c r="I17" i="20"/>
  <c r="G17" i="20"/>
  <c r="E17" i="20"/>
  <c r="C17" i="20"/>
  <c r="M19" i="20"/>
  <c r="K19" i="20"/>
  <c r="I19" i="20"/>
  <c r="G19" i="20"/>
  <c r="E19" i="20"/>
  <c r="C19" i="20"/>
  <c r="M21" i="20"/>
  <c r="K21" i="20"/>
  <c r="I21" i="20"/>
  <c r="G21" i="20"/>
  <c r="E21" i="20"/>
  <c r="C21" i="20"/>
  <c r="M22" i="20"/>
  <c r="M22" i="10"/>
  <c r="K22" i="20"/>
  <c r="K22" i="10"/>
  <c r="I22" i="20"/>
  <c r="I22" i="10"/>
  <c r="G22" i="20"/>
  <c r="G22" i="10"/>
  <c r="E22" i="20"/>
  <c r="E22" i="10"/>
  <c r="C22" i="20"/>
  <c r="C22" i="10"/>
  <c r="N18" i="20"/>
  <c r="N18" i="1"/>
  <c r="L18" i="20"/>
  <c r="L18" i="1"/>
  <c r="J18" i="20"/>
  <c r="J18" i="1"/>
  <c r="H18" i="20"/>
  <c r="H18" i="1"/>
  <c r="F18" i="20"/>
  <c r="F18" i="1"/>
  <c r="D18" i="20"/>
  <c r="D18" i="1"/>
  <c r="B18" i="20"/>
  <c r="B18" i="1"/>
  <c r="M17" i="1"/>
  <c r="N22" i="1"/>
  <c r="L22" i="1"/>
  <c r="J22" i="1"/>
  <c r="G22" i="1"/>
  <c r="C22" i="1"/>
  <c r="M21" i="1"/>
  <c r="I21" i="1"/>
  <c r="E21" i="1"/>
  <c r="K20" i="1"/>
  <c r="G20" i="1"/>
  <c r="C20" i="1"/>
  <c r="M19" i="1"/>
  <c r="I19" i="1"/>
  <c r="E19" i="1"/>
  <c r="K18" i="1"/>
  <c r="G18" i="1"/>
  <c r="C18" i="1"/>
  <c r="C17" i="10"/>
  <c r="G17" i="10"/>
  <c r="K17" i="10"/>
  <c r="D18" i="10"/>
  <c r="H18" i="10"/>
  <c r="L18" i="10"/>
  <c r="E19" i="10"/>
  <c r="I19" i="10"/>
  <c r="M19" i="10"/>
  <c r="B20" i="10"/>
  <c r="F20" i="10"/>
  <c r="J20" i="10"/>
  <c r="N20" i="10"/>
  <c r="C21" i="10"/>
  <c r="G21" i="10"/>
  <c r="K21" i="10"/>
  <c r="D22" i="10"/>
  <c r="H22" i="10"/>
  <c r="L22" i="10"/>
  <c r="E11" i="2"/>
  <c r="E23" i="10" s="1"/>
  <c r="K11" i="2"/>
  <c r="K23" i="10" s="1"/>
  <c r="N11" i="2"/>
  <c r="N23" i="10" s="1"/>
  <c r="J11" i="2"/>
  <c r="J23" i="10" s="1"/>
  <c r="F11" i="2"/>
  <c r="F23" i="10" s="1"/>
  <c r="B11" i="2"/>
  <c r="B23" i="10" s="1"/>
  <c r="G11" i="2"/>
  <c r="G23" i="10" s="1"/>
  <c r="C11" i="2"/>
  <c r="C23" i="10" s="1"/>
  <c r="H11" i="2"/>
  <c r="H23" i="10" s="1"/>
  <c r="M11" i="2"/>
  <c r="M23" i="10" s="1"/>
  <c r="I11" i="2"/>
  <c r="I23" i="10" s="1"/>
  <c r="I23" i="3" l="1"/>
  <c r="M23" i="1"/>
  <c r="B23" i="3"/>
  <c r="D23" i="3"/>
  <c r="F23" i="3"/>
  <c r="H23" i="3"/>
  <c r="J23" i="3"/>
  <c r="N23" i="8"/>
  <c r="C23" i="3"/>
  <c r="E23" i="3"/>
  <c r="G23" i="3"/>
  <c r="K23" i="3"/>
  <c r="M23" i="8"/>
  <c r="N23" i="1"/>
  <c r="B23" i="8"/>
  <c r="L23" i="8"/>
  <c r="C23" i="8"/>
  <c r="E23" i="8"/>
  <c r="G23" i="8"/>
  <c r="I23" i="8"/>
  <c r="K23" i="8"/>
  <c r="L23" i="1"/>
  <c r="D23" i="8"/>
  <c r="F23" i="8"/>
  <c r="H23" i="8"/>
  <c r="J23" i="8"/>
  <c r="N23" i="3"/>
  <c r="B23" i="1"/>
  <c r="D23" i="1"/>
  <c r="F23" i="1"/>
  <c r="H23" i="1"/>
  <c r="J23" i="1"/>
  <c r="L23" i="3"/>
  <c r="C23" i="1"/>
  <c r="E23" i="1"/>
  <c r="G23" i="1"/>
  <c r="I23" i="1"/>
  <c r="K23" i="1"/>
  <c r="M23" i="3"/>
  <c r="C23" i="4"/>
  <c r="C23" i="19"/>
  <c r="C23" i="21"/>
  <c r="E23" i="16"/>
  <c r="E23" i="17"/>
  <c r="E23" i="18"/>
  <c r="G23" i="4"/>
  <c r="G23" i="19"/>
  <c r="G23" i="21"/>
  <c r="I23" i="16"/>
  <c r="I23" i="17"/>
  <c r="I23" i="18"/>
  <c r="K23" i="4"/>
  <c r="K23" i="19"/>
  <c r="K23" i="21"/>
  <c r="M23" i="16"/>
  <c r="M23" i="17"/>
  <c r="M23" i="18"/>
  <c r="B23" i="16"/>
  <c r="B23" i="4"/>
  <c r="B23" i="19"/>
  <c r="D23" i="17"/>
  <c r="D23" i="18"/>
  <c r="D23" i="21"/>
  <c r="F23" i="16"/>
  <c r="F23" i="4"/>
  <c r="F23" i="19"/>
  <c r="H23" i="17"/>
  <c r="H23" i="18"/>
  <c r="H23" i="21"/>
  <c r="J23" i="16"/>
  <c r="J23" i="4"/>
  <c r="J23" i="19"/>
  <c r="L23" i="17"/>
  <c r="L23" i="18"/>
  <c r="L23" i="21"/>
  <c r="N23" i="16"/>
  <c r="N23" i="18"/>
  <c r="N23" i="4"/>
  <c r="C23" i="16"/>
  <c r="C23" i="17"/>
  <c r="C23" i="18"/>
  <c r="E23" i="4"/>
  <c r="E23" i="19"/>
  <c r="E23" i="21"/>
  <c r="G23" i="16"/>
  <c r="G23" i="17"/>
  <c r="G23" i="18"/>
  <c r="I23" i="4"/>
  <c r="I23" i="19"/>
  <c r="I23" i="21"/>
  <c r="K23" i="16"/>
  <c r="K23" i="17"/>
  <c r="K23" i="18"/>
  <c r="M23" i="4"/>
  <c r="M23" i="19"/>
  <c r="M23" i="21"/>
  <c r="B23" i="17"/>
  <c r="B23" i="18"/>
  <c r="B23" i="21"/>
  <c r="D23" i="16"/>
  <c r="D23" i="4"/>
  <c r="D23" i="19"/>
  <c r="F23" i="17"/>
  <c r="F23" i="18"/>
  <c r="F23" i="21"/>
  <c r="H23" i="16"/>
  <c r="H23" i="4"/>
  <c r="H23" i="19"/>
  <c r="J23" i="17"/>
  <c r="J23" i="18"/>
  <c r="J23" i="21"/>
  <c r="L23" i="16"/>
  <c r="L23" i="4"/>
  <c r="L23" i="19"/>
  <c r="N23" i="17"/>
  <c r="N23" i="19"/>
  <c r="N23" i="21"/>
  <c r="B23" i="9"/>
  <c r="L23" i="9"/>
  <c r="C23" i="9"/>
  <c r="E23" i="9"/>
  <c r="G23" i="9"/>
  <c r="I23" i="9"/>
  <c r="K23" i="9"/>
  <c r="D23" i="9"/>
  <c r="F23" i="9"/>
  <c r="H23" i="9"/>
  <c r="J23" i="9"/>
  <c r="N23" i="9"/>
  <c r="M23" i="9"/>
  <c r="F23" i="20"/>
  <c r="E23" i="20"/>
  <c r="I23" i="20"/>
  <c r="M23" i="20"/>
  <c r="J23" i="20"/>
  <c r="C23" i="20"/>
  <c r="G23" i="20"/>
  <c r="K23" i="20"/>
  <c r="B23" i="20"/>
  <c r="D23" i="20"/>
  <c r="H23" i="20"/>
  <c r="L23" i="20"/>
  <c r="N23" i="20"/>
  <c r="B11" i="1"/>
  <c r="C11" i="1"/>
  <c r="D11" i="1"/>
  <c r="E11" i="1"/>
  <c r="F11" i="1"/>
  <c r="G11" i="1"/>
  <c r="H11" i="1"/>
  <c r="I11" i="1"/>
  <c r="J11" i="1"/>
  <c r="K11" i="1"/>
  <c r="L11" i="1"/>
</calcChain>
</file>

<file path=xl/sharedStrings.xml><?xml version="1.0" encoding="utf-8"?>
<sst xmlns="http://schemas.openxmlformats.org/spreadsheetml/2006/main" count="561" uniqueCount="224">
  <si>
    <t>Résultat de l'exercice propre</t>
  </si>
  <si>
    <t>Total</t>
  </si>
  <si>
    <t>Résultat de l'exercice propre par habitant</t>
  </si>
  <si>
    <t>Population au 1er janvier</t>
  </si>
  <si>
    <t>2012</t>
  </si>
  <si>
    <t>2013</t>
  </si>
  <si>
    <t>2014</t>
  </si>
  <si>
    <t>Etterbeek</t>
  </si>
  <si>
    <t>Evere</t>
  </si>
  <si>
    <t>Ganshoren</t>
  </si>
  <si>
    <t>Jette</t>
  </si>
  <si>
    <t>Koekelberg</t>
  </si>
  <si>
    <t>Bruxelles Capitale - Ixelles</t>
  </si>
  <si>
    <t>Bruxelles Ouest</t>
  </si>
  <si>
    <t>Molenbeek-Saint-Jean / Koekelberg / Jette / Ganshoren / Berchem-Sainte-Agathe</t>
  </si>
  <si>
    <t>Midi</t>
  </si>
  <si>
    <t>Anderlecht / Saint-Gilles / Forest</t>
  </si>
  <si>
    <t>Uccle / Watermael-Boitsfort / Auderghem</t>
  </si>
  <si>
    <t>Montgomery</t>
  </si>
  <si>
    <t>Etterbeek / Woluwe-Saint-Pierre / Woluwe-Saint-Lambert</t>
  </si>
  <si>
    <t>Polbruno</t>
  </si>
  <si>
    <t>Schaerbeek / Saint-Josse-ten-Noode / Evere</t>
  </si>
  <si>
    <t>Analyse des finances des zones de police</t>
  </si>
  <si>
    <t>Résultat global extraordinaire</t>
  </si>
  <si>
    <t>Recettes ordinaires</t>
  </si>
  <si>
    <t>Recettes ordinaires par habitant</t>
  </si>
  <si>
    <t>Dépenses ordinaires</t>
  </si>
  <si>
    <t>Dépenses ordinaires par habitant</t>
  </si>
  <si>
    <t>Dépenses de transferts</t>
  </si>
  <si>
    <t>Dépenses de transferts par habitant</t>
  </si>
  <si>
    <t>Recettes de transferts</t>
  </si>
  <si>
    <t>Recettes de transferts par habitant</t>
  </si>
  <si>
    <t>Recettes de dette</t>
  </si>
  <si>
    <t>Recettes de dette par habitant</t>
  </si>
  <si>
    <t>Dépenses de personnel</t>
  </si>
  <si>
    <t>Recettes de prestations</t>
  </si>
  <si>
    <t>Recettes de prestations par habitant</t>
  </si>
  <si>
    <t>Dépenses de fonctionnement</t>
  </si>
  <si>
    <t>Dépenses de fonctionnement par habitant</t>
  </si>
  <si>
    <t>Dépenses de dette</t>
  </si>
  <si>
    <t>Dépenses de dette par habitant</t>
  </si>
  <si>
    <t>Dotations communales</t>
  </si>
  <si>
    <t>Dotations communales par habitant</t>
  </si>
  <si>
    <t>Part ROP dans recettes totales</t>
  </si>
  <si>
    <t>Part ROT dans recettes totales</t>
  </si>
  <si>
    <t>Part ROD dans recettes totales</t>
  </si>
  <si>
    <t>Part DOD dans dépenses totales</t>
  </si>
  <si>
    <t>Part DOF dans dépenses totales</t>
  </si>
  <si>
    <t>Part DOT dans dépenses totales</t>
  </si>
  <si>
    <t>Dépenses de personnel par habitant</t>
  </si>
  <si>
    <t>Part DOP dans dépenses totales</t>
  </si>
  <si>
    <t>Dépenses de personnel calog</t>
  </si>
  <si>
    <t xml:space="preserve">Part dépenses de personnel opérationnel </t>
  </si>
  <si>
    <t>% DOP</t>
  </si>
  <si>
    <t>Part dépenses de personnel calog</t>
  </si>
  <si>
    <t>Ville de Bruxelles  - Ixelles</t>
  </si>
  <si>
    <t>Résultat global</t>
  </si>
  <si>
    <t>Résultat global par habitant</t>
  </si>
  <si>
    <t>Vérification</t>
  </si>
  <si>
    <t>Part dotations communales dans ROT</t>
  </si>
  <si>
    <t xml:space="preserve">Dépenses de personnel opérationnel (policier) </t>
  </si>
  <si>
    <t>Liste zones de police</t>
  </si>
  <si>
    <t>Derniers comptes-budgets</t>
  </si>
  <si>
    <t>Population</t>
  </si>
  <si>
    <t>Résultats</t>
  </si>
  <si>
    <t>Exercice propre</t>
  </si>
  <si>
    <t>Recettes</t>
  </si>
  <si>
    <t>ROP</t>
  </si>
  <si>
    <t>ROT</t>
  </si>
  <si>
    <t>Dotations</t>
  </si>
  <si>
    <t>ROD</t>
  </si>
  <si>
    <t>Dépenses</t>
  </si>
  <si>
    <t>DOP</t>
  </si>
  <si>
    <t>Personnel opérationnel-calog</t>
  </si>
  <si>
    <t>DOF</t>
  </si>
  <si>
    <t>DOT</t>
  </si>
  <si>
    <t>DOD</t>
  </si>
  <si>
    <t>Extraordinaire</t>
  </si>
  <si>
    <t>Dépenses d'investissements</t>
  </si>
  <si>
    <t>Répartition recettes</t>
  </si>
  <si>
    <t>Répartition dépenses</t>
  </si>
  <si>
    <t>Traitements du personnel opérationnel</t>
  </si>
  <si>
    <t>Heures supplémentaires du personnel opérationnel</t>
  </si>
  <si>
    <t>Dépenses de pensions du personnel opérationnel</t>
  </si>
  <si>
    <t>Pécules de vacances du personnel opérationnel</t>
  </si>
  <si>
    <t>Répartition des principales dépenses du personnel opérarionnel</t>
  </si>
  <si>
    <t>Comptes</t>
  </si>
  <si>
    <t>Budgets</t>
  </si>
  <si>
    <t>Derniers dossiers transmis</t>
  </si>
  <si>
    <t>Bilan et compte de résultats</t>
  </si>
  <si>
    <t>Réserves ordinaires</t>
  </si>
  <si>
    <t>Réserves extraordinaires</t>
  </si>
  <si>
    <t>Provisions pour risques et charges</t>
  </si>
  <si>
    <t>Résultat global + réserves ordinaires</t>
  </si>
  <si>
    <t>Résultat global + réserves ordinaires + provisions pour risques et charges</t>
  </si>
  <si>
    <t>Liste des zones de police</t>
  </si>
  <si>
    <t>Lijst van politiezones</t>
  </si>
  <si>
    <t>Brussel West</t>
  </si>
  <si>
    <t>Brussel Hoofdstad Elsene</t>
  </si>
  <si>
    <t>Marlow</t>
  </si>
  <si>
    <t>Rekeningen</t>
  </si>
  <si>
    <t>Begrotingen</t>
  </si>
  <si>
    <r>
      <rPr>
        <sz val="10"/>
        <color rgb="FFFF0000"/>
        <rFont val="Arial"/>
        <family val="2"/>
      </rPr>
      <t xml:space="preserve">Rouge : </t>
    </r>
    <r>
      <rPr>
        <sz val="10"/>
        <color theme="1"/>
        <rFont val="Arial"/>
        <family val="2"/>
      </rPr>
      <t>retard de transmission</t>
    </r>
  </si>
  <si>
    <r>
      <rPr>
        <sz val="10"/>
        <color rgb="FF00B050"/>
        <rFont val="Arial"/>
        <family val="2"/>
      </rPr>
      <t xml:space="preserve">Vert </t>
    </r>
    <r>
      <rPr>
        <sz val="10"/>
        <color theme="1"/>
        <rFont val="Arial"/>
        <family val="2"/>
      </rPr>
      <t>: en ordre</t>
    </r>
  </si>
  <si>
    <r>
      <t>Groen</t>
    </r>
    <r>
      <rPr>
        <sz val="10"/>
        <rFont val="Arial"/>
        <family val="2"/>
      </rPr>
      <t>: in orde</t>
    </r>
  </si>
  <si>
    <t xml:space="preserve">Légende : </t>
  </si>
  <si>
    <t>Bevolking op 1 januari</t>
  </si>
  <si>
    <t>Totaal</t>
  </si>
  <si>
    <t xml:space="preserve">Anderlecht </t>
  </si>
  <si>
    <t>Auderghem / Oudergem</t>
  </si>
  <si>
    <t>Berchem-Sainte-Agathe / Sint-Agatha-Berchem</t>
  </si>
  <si>
    <t xml:space="preserve">Bruxelles / Brussel </t>
  </si>
  <si>
    <t>Forest / Vorst</t>
  </si>
  <si>
    <t>Ixelles / Elsene</t>
  </si>
  <si>
    <t>Molenbeek-Saint-Jean / Sint-Jans-Molenbeek</t>
  </si>
  <si>
    <t>Saint-Gilles / Sint-Gillis</t>
  </si>
  <si>
    <t>Saint-Josse-ten-Noode / Sint-Joost-ten-Node</t>
  </si>
  <si>
    <t>Schaerbeek / Schaarbeek</t>
  </si>
  <si>
    <t>Uccle / Ukkel</t>
  </si>
  <si>
    <t>Watermael-Boitsfort / Watermaal-Bosvoorde</t>
  </si>
  <si>
    <t>Woluwe-Saint-Lambert / Sint-Lambrechts-Woluwe</t>
  </si>
  <si>
    <t>Woluwe-Saint-Pierre / Sint-Pieters-Woluwe</t>
  </si>
  <si>
    <t>Total / Totaal</t>
  </si>
  <si>
    <t>Source INS / Bron NIS</t>
  </si>
  <si>
    <t>Gewone reserves</t>
  </si>
  <si>
    <t>Voorzieningen voor risico's en kosten</t>
  </si>
  <si>
    <t>Buitengewone reserves</t>
  </si>
  <si>
    <t>Gewoon inkomen</t>
  </si>
  <si>
    <t>5339/Bruxelles Capitale - Ixelles/Brussel Hoofdstad Elsene</t>
  </si>
  <si>
    <t>5340/Bruxelles Ouest/Brussel West</t>
  </si>
  <si>
    <t>Total/Totaal</t>
  </si>
  <si>
    <t/>
  </si>
  <si>
    <t>5341/Midi</t>
  </si>
  <si>
    <t>5342/Marlow</t>
  </si>
  <si>
    <t>5343/Montgomery</t>
  </si>
  <si>
    <t>5344/Polbruno</t>
  </si>
  <si>
    <t>Part dotations communales dans recettes</t>
  </si>
  <si>
    <t>Gewone uitgaven</t>
  </si>
  <si>
    <t>Gewone uitgaven per inwoner</t>
  </si>
  <si>
    <t>Personeelskosten</t>
  </si>
  <si>
    <t>Personeelskosten per inwoner</t>
  </si>
  <si>
    <t>Operationele personeelskosten (politieagenten)</t>
  </si>
  <si>
    <t>Personeelskosten calog</t>
  </si>
  <si>
    <t>Aandeel personeelskosten calog</t>
  </si>
  <si>
    <t>Aandeel operationele personeelskosten</t>
  </si>
  <si>
    <t>% Dépenses totales / Totale uitgaven</t>
  </si>
  <si>
    <t>Salarissen operationeel personeel</t>
  </si>
  <si>
    <t>Traitements / Salarissen</t>
  </si>
  <si>
    <t>Heures supplémentaires / Overwerk</t>
  </si>
  <si>
    <t>Pensions / Pensionen</t>
  </si>
  <si>
    <t>Pécules de vacances / Vakantiegeld</t>
  </si>
  <si>
    <t>Autres / Andere</t>
  </si>
  <si>
    <t>Schulduitgaven</t>
  </si>
  <si>
    <t>Schulduitgaven per inwoner</t>
  </si>
  <si>
    <t>Investeringsuitgaven</t>
  </si>
  <si>
    <t>Dernière mise à jour : Avril 2025 (Comptes 2002-2023 (ZP5339 : MB 2023)</t>
  </si>
  <si>
    <t>Laatste bijwerking : April 2025 (Rekeningen 2002-2023 (ZP5339 : MB 2023))</t>
  </si>
  <si>
    <t>Bevolking</t>
  </si>
  <si>
    <t>Resultaten</t>
  </si>
  <si>
    <t>Ontvangsten</t>
  </si>
  <si>
    <t>Uitgaven</t>
  </si>
  <si>
    <t>Buitengewoon</t>
  </si>
  <si>
    <t>Analyse van de financiën van de politiezones</t>
  </si>
  <si>
    <t>Laatste rekeningen-begrotingen</t>
  </si>
  <si>
    <t xml:space="preserve">Eigen dienstjaar </t>
  </si>
  <si>
    <t>GOP</t>
  </si>
  <si>
    <t>GOO</t>
  </si>
  <si>
    <t>Dotaties</t>
  </si>
  <si>
    <t>GOS</t>
  </si>
  <si>
    <t>GUP</t>
  </si>
  <si>
    <t>GUW</t>
  </si>
  <si>
    <t>GUO</t>
  </si>
  <si>
    <t>GUS</t>
  </si>
  <si>
    <t>Balans en resultatenrekening</t>
  </si>
  <si>
    <t>Zuid</t>
  </si>
  <si>
    <t>Laatst doorgestuurde dossiers</t>
  </si>
  <si>
    <t>Legende:</t>
  </si>
  <si>
    <r>
      <rPr>
        <sz val="10"/>
        <color rgb="FFFF0000"/>
        <rFont val="Arial"/>
        <family val="2"/>
      </rPr>
      <t>Rood</t>
    </r>
    <r>
      <rPr>
        <sz val="10"/>
        <color theme="1"/>
        <rFont val="Arial"/>
        <family val="2"/>
      </rPr>
      <t>: vertraging in de toezending</t>
    </r>
  </si>
  <si>
    <t>Moyenne habitant/zone / Gemiddelde inwoner/zone</t>
  </si>
  <si>
    <t xml:space="preserve">Resultaat van het eigen dienstjaar </t>
  </si>
  <si>
    <t>Resultaat van het eigen dienstjaar per inwoner</t>
  </si>
  <si>
    <t>Nazicht</t>
  </si>
  <si>
    <t>5341/Midi/Zuid</t>
  </si>
  <si>
    <t>Globaal resultaat per inwoner</t>
  </si>
  <si>
    <t>Globaal resultaat</t>
  </si>
  <si>
    <t>Globaal resultaat+ gewone reserves</t>
  </si>
  <si>
    <t>Globaal resultaat + gewone reserves + voorzieningen voor risico's en kosten</t>
  </si>
  <si>
    <t>Gewone ontvangsten per inwoner</t>
  </si>
  <si>
    <t>Verdeling ontvangsten</t>
  </si>
  <si>
    <t>Recettes de prestations/Prestatieontvangsten</t>
  </si>
  <si>
    <t>Dotations communales/Gemeentelijke dotaties</t>
  </si>
  <si>
    <t>Transferts fédéraux/Federale overdrachten</t>
  </si>
  <si>
    <t>Recettes de dette/Schuldontvangsten</t>
  </si>
  <si>
    <t>Prestatieontvangsten</t>
  </si>
  <si>
    <t>Prestatieontvangsten per inwoner</t>
  </si>
  <si>
    <t xml:space="preserve">Aandeel GOP in de totale ontvangsten </t>
  </si>
  <si>
    <t>Overdrachtsontvangsten</t>
  </si>
  <si>
    <t>Overdrachtsontvangsten per inwoner</t>
  </si>
  <si>
    <t>Aandeel GOO in de totale ontvangsten</t>
  </si>
  <si>
    <t>Schuldontvangsten</t>
  </si>
  <si>
    <t>Gemeentelijke dotaties</t>
  </si>
  <si>
    <t>Gemeentelijke dotaties per inwoner</t>
  </si>
  <si>
    <t>Aandeel gemeentelijke dotaties in de GOO</t>
  </si>
  <si>
    <t>Aandeel gemeentelijke dotaties in de ontvangsten</t>
  </si>
  <si>
    <t>Schuldontvangsten per inwoner</t>
  </si>
  <si>
    <t>Aandeel GOS in totale ontvangsten</t>
  </si>
  <si>
    <t>Verdeling uitgaven</t>
  </si>
  <si>
    <t>Aandeel GUP in de totale uitgaven</t>
  </si>
  <si>
    <t>Dépenses de personnel opérationnel/Operationele personeelskosten</t>
  </si>
  <si>
    <t>Overuren van het operationeel personeel</t>
  </si>
  <si>
    <t>Pensioenuitgaven van het operationeel personeel</t>
  </si>
  <si>
    <t>Vakantiegeld van het operationeel personeel</t>
  </si>
  <si>
    <t xml:space="preserve">Gewicht van de overuren ten aanzien van de salarissen </t>
  </si>
  <si>
    <t>Verdeling van de belangrijkste operationele personeelskosten</t>
  </si>
  <si>
    <t>Werkingskosten</t>
  </si>
  <si>
    <t>Werkingskosten per inwoner</t>
  </si>
  <si>
    <t>Aandeel GUW in de totale uitgaven</t>
  </si>
  <si>
    <t>Overdrachtsuitgaven</t>
  </si>
  <si>
    <t>Overdrachtsuitgaven per inwoner</t>
  </si>
  <si>
    <t>Aandeel GUO in de totale uitgaven</t>
  </si>
  <si>
    <t>Aandeel GUS in de totale uitgaven</t>
  </si>
  <si>
    <t>Buitengewoon globaal resultaat</t>
  </si>
  <si>
    <t>Operationeel personeel-calog</t>
  </si>
  <si>
    <t>Poids des heures supplémentaires par rapport aux traitements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</si>
</sst>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 * #,##0.00_ ;_ * \-#,##0.00_ ;_ * &quot;-&quot;??_ ;_ @_ "/>
    <numFmt numFmtId="166" formatCode="#,##0_ ;[Red]\-#,##0\ "/>
    <numFmt numFmtId="167" formatCode="_-* #,##0.00\ _F_B_-;\-* #,##0.00\ _F_B_-;_-* &quot;-&quot;??\ _F_B_-;_-@_-"/>
    <numFmt numFmtId="168" formatCode="_(* #,##0.00_);_(* \(#,##0.00\);_(* &quot;-&quot;??_);_(@_)"/>
    <numFmt numFmtId="169" formatCode="_-* #,##0.00\ &quot;BF&quot;_-;\-* #,##0.00\ &quot;BF&quot;_-;_-* &quot;-&quot;??\ &quot;BF&quot;_-;_-@_-"/>
    <numFmt numFmtId="170" formatCode="_-* #,##0.00\ [$_]_-;\-* #,##0.00\ [$_]_-;_-* &quot;-&quot;??\ [$_]_-;_-@_-"/>
    <numFmt numFmtId="171" formatCode="_-* #,##0.00\ [$€]_-;\-* #,##0.00\ [$€]_-;_-* &quot;-&quot;??\ [$€]_-;_-@_-"/>
    <numFmt numFmtId="172" formatCode="General_)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4"/>
      <color rgb="FF0070C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sz val="9"/>
      <name val="Tms Rmn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i/>
      <sz val="10"/>
      <color theme="1"/>
      <name val="Arial"/>
      <family val="2"/>
    </font>
    <font>
      <sz val="10"/>
      <color rgb="FF0070C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0070C0"/>
      <name val="Arial"/>
      <family val="2"/>
    </font>
    <font>
      <b/>
      <sz val="10"/>
      <color theme="0"/>
      <name val="Arial"/>
      <family val="2"/>
    </font>
    <font>
      <sz val="10"/>
      <color rgb="FF333333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9227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5">
    <xf numFmtId="0" fontId="0" fillId="0" borderId="0"/>
    <xf numFmtId="9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26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27" fillId="22" borderId="8" applyNumberFormat="0" applyAlignment="0" applyProtection="0"/>
    <xf numFmtId="0" fontId="28" fillId="0" borderId="9" applyNumberFormat="0" applyFill="0" applyAlignment="0" applyProtection="0"/>
    <xf numFmtId="0" fontId="17" fillId="23" borderId="10" applyNumberFormat="0" applyAlignment="0" applyProtection="0"/>
    <xf numFmtId="0" fontId="5" fillId="24" borderId="11" applyNumberFormat="0" applyFont="0" applyAlignment="0" applyProtection="0"/>
    <xf numFmtId="0" fontId="29" fillId="9" borderId="8" applyNumberFormat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15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2" fillId="25" borderId="0" applyNumberFormat="0" applyBorder="0" applyAlignment="0" applyProtection="0"/>
    <xf numFmtId="0" fontId="30" fillId="25" borderId="0" applyNumberFormat="0" applyBorder="0" applyAlignment="0" applyProtection="0"/>
    <xf numFmtId="0" fontId="23" fillId="0" borderId="0"/>
    <xf numFmtId="0" fontId="23" fillId="0" borderId="0"/>
    <xf numFmtId="0" fontId="5" fillId="0" borderId="0"/>
    <xf numFmtId="0" fontId="5" fillId="0" borderId="0"/>
    <xf numFmtId="172" fontId="35" fillId="0" borderId="0"/>
    <xf numFmtId="0" fontId="4" fillId="0" borderId="0"/>
    <xf numFmtId="0" fontId="4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26" borderId="1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6" borderId="0" applyNumberFormat="0" applyBorder="0" applyAlignment="0" applyProtection="0"/>
    <xf numFmtId="0" fontId="14" fillId="22" borderId="15" applyNumberFormat="0" applyAlignment="0" applyProtection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16" fillId="0" borderId="20" applyNumberFormat="0" applyFill="0" applyAlignment="0" applyProtection="0"/>
    <xf numFmtId="0" fontId="16" fillId="0" borderId="19" applyNumberFormat="0" applyFill="0" applyAlignment="0" applyProtection="0"/>
    <xf numFmtId="0" fontId="17" fillId="23" borderId="10" applyNumberFormat="0" applyAlignment="0" applyProtection="0"/>
    <xf numFmtId="0" fontId="9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left" indent="2"/>
    </xf>
    <xf numFmtId="0" fontId="0" fillId="2" borderId="0" xfId="0" applyFill="1"/>
    <xf numFmtId="0" fontId="1" fillId="0" borderId="0" xfId="0" applyFont="1"/>
    <xf numFmtId="0" fontId="38" fillId="0" borderId="0" xfId="0" applyFont="1"/>
    <xf numFmtId="0" fontId="37" fillId="0" borderId="0" xfId="0" applyFont="1"/>
    <xf numFmtId="0" fontId="5" fillId="0" borderId="0" xfId="0" applyFont="1"/>
    <xf numFmtId="0" fontId="37" fillId="2" borderId="0" xfId="0" applyFont="1" applyFill="1"/>
    <xf numFmtId="0" fontId="43" fillId="2" borderId="0" xfId="0" applyFont="1" applyFill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 indent="2"/>
    </xf>
    <xf numFmtId="0" fontId="46" fillId="0" borderId="0" xfId="0" applyFont="1"/>
    <xf numFmtId="0" fontId="47" fillId="0" borderId="0" xfId="0" applyFont="1"/>
    <xf numFmtId="0" fontId="44" fillId="3" borderId="5" xfId="0" applyFont="1" applyFill="1" applyBorder="1" applyAlignment="1">
      <alignment horizontal="left" indent="2"/>
    </xf>
    <xf numFmtId="0" fontId="44" fillId="0" borderId="6" xfId="0" applyFont="1" applyBorder="1" applyAlignment="1">
      <alignment horizontal="left" indent="2"/>
    </xf>
    <xf numFmtId="0" fontId="44" fillId="0" borderId="3" xfId="0" applyFont="1" applyBorder="1" applyAlignment="1">
      <alignment horizontal="left" indent="2"/>
    </xf>
    <xf numFmtId="0" fontId="44" fillId="0" borderId="6" xfId="0" applyFont="1" applyBorder="1" applyAlignment="1">
      <alignment horizontal="left" indent="5"/>
    </xf>
    <xf numFmtId="0" fontId="44" fillId="3" borderId="1" xfId="0" applyFont="1" applyFill="1" applyBorder="1" applyAlignment="1">
      <alignment horizontal="left" indent="2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/>
    </xf>
    <xf numFmtId="0" fontId="45" fillId="0" borderId="0" xfId="0" applyFont="1"/>
    <xf numFmtId="0" fontId="48" fillId="31" borderId="22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3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2" fillId="2" borderId="0" xfId="0" applyFont="1" applyFill="1"/>
    <xf numFmtId="0" fontId="37" fillId="0" borderId="4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37" fillId="0" borderId="2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3" fontId="37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7" fillId="0" borderId="1" xfId="0" applyFont="1" applyBorder="1" applyAlignment="1" applyProtection="1">
      <alignment vertical="center" wrapText="1"/>
      <protection locked="0"/>
    </xf>
    <xf numFmtId="3" fontId="37" fillId="0" borderId="1" xfId="20" applyNumberFormat="1" applyFont="1" applyBorder="1" applyAlignment="1">
      <alignment vertic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4" fontId="37" fillId="0" borderId="1" xfId="0" applyNumberFormat="1" applyFont="1" applyBorder="1" applyAlignment="1">
      <alignment horizontal="right" vertical="center"/>
    </xf>
    <xf numFmtId="4" fontId="37" fillId="2" borderId="1" xfId="0" applyNumberFormat="1" applyFont="1" applyFill="1" applyBorder="1" applyAlignment="1">
      <alignment horizontal="right" vertical="center"/>
    </xf>
    <xf numFmtId="4" fontId="37" fillId="27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4" fontId="40" fillId="0" borderId="1" xfId="0" applyNumberFormat="1" applyFont="1" applyBorder="1" applyAlignment="1">
      <alignment horizontal="right" vertical="center"/>
    </xf>
    <xf numFmtId="2" fontId="37" fillId="0" borderId="2" xfId="0" applyNumberFormat="1" applyFont="1" applyBorder="1" applyAlignment="1">
      <alignment vertical="center"/>
    </xf>
    <xf numFmtId="2" fontId="37" fillId="0" borderId="1" xfId="0" applyNumberFormat="1" applyFont="1" applyBorder="1" applyAlignment="1">
      <alignment vertical="center"/>
    </xf>
    <xf numFmtId="2" fontId="40" fillId="0" borderId="1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0" fontId="48" fillId="31" borderId="1" xfId="0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37" fillId="28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4" fontId="40" fillId="0" borderId="0" xfId="0" applyNumberFormat="1" applyFont="1" applyAlignment="1">
      <alignment horizontal="right" vertical="center"/>
    </xf>
    <xf numFmtId="4" fontId="37" fillId="0" borderId="0" xfId="0" applyNumberFormat="1" applyFont="1" applyAlignment="1">
      <alignment vertical="center"/>
    </xf>
    <xf numFmtId="4" fontId="37" fillId="0" borderId="2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0" fontId="40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37" fillId="0" borderId="1" xfId="0" applyNumberFormat="1" applyFont="1" applyBorder="1" applyAlignment="1">
      <alignment vertical="center"/>
    </xf>
    <xf numFmtId="9" fontId="37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0" fontId="40" fillId="0" borderId="1" xfId="0" applyNumberFormat="1" applyFont="1" applyBorder="1" applyAlignment="1">
      <alignment vertical="center"/>
    </xf>
    <xf numFmtId="9" fontId="37" fillId="0" borderId="0" xfId="1" applyFont="1" applyAlignment="1">
      <alignment vertical="center"/>
    </xf>
    <xf numFmtId="4" fontId="40" fillId="0" borderId="2" xfId="0" applyNumberFormat="1" applyFont="1" applyBorder="1" applyAlignment="1">
      <alignment vertical="center"/>
    </xf>
    <xf numFmtId="10" fontId="37" fillId="0" borderId="0" xfId="0" applyNumberFormat="1" applyFont="1" applyAlignment="1">
      <alignment vertical="center"/>
    </xf>
    <xf numFmtId="166" fontId="40" fillId="0" borderId="1" xfId="0" applyNumberFormat="1" applyFont="1" applyBorder="1" applyAlignment="1">
      <alignment vertical="center"/>
    </xf>
    <xf numFmtId="9" fontId="37" fillId="0" borderId="0" xfId="0" applyNumberFormat="1" applyFont="1" applyAlignment="1">
      <alignment vertical="center"/>
    </xf>
    <xf numFmtId="4" fontId="40" fillId="0" borderId="0" xfId="0" applyNumberFormat="1" applyFont="1" applyAlignment="1">
      <alignment vertical="center"/>
    </xf>
    <xf numFmtId="4" fontId="37" fillId="30" borderId="1" xfId="0" applyNumberFormat="1" applyFont="1" applyFill="1" applyBorder="1" applyAlignment="1">
      <alignment vertical="center"/>
    </xf>
    <xf numFmtId="0" fontId="40" fillId="0" borderId="1" xfId="0" applyFont="1" applyBorder="1" applyAlignment="1">
      <alignment vertical="center"/>
    </xf>
    <xf numFmtId="4" fontId="37" fillId="27" borderId="1" xfId="0" applyNumberFormat="1" applyFont="1" applyFill="1" applyBorder="1" applyAlignment="1">
      <alignment vertical="center"/>
    </xf>
    <xf numFmtId="165" fontId="37" fillId="0" borderId="0" xfId="19" applyFont="1" applyAlignment="1">
      <alignment vertical="center"/>
    </xf>
    <xf numFmtId="9" fontId="37" fillId="0" borderId="1" xfId="1" applyFont="1" applyBorder="1" applyAlignment="1">
      <alignment vertical="center"/>
    </xf>
    <xf numFmtId="9" fontId="37" fillId="0" borderId="1" xfId="1" applyFont="1" applyFill="1" applyBorder="1" applyAlignment="1">
      <alignment vertical="center"/>
    </xf>
    <xf numFmtId="9" fontId="40" fillId="0" borderId="1" xfId="1" applyFont="1" applyBorder="1" applyAlignment="1">
      <alignment vertical="center"/>
    </xf>
    <xf numFmtId="4" fontId="49" fillId="29" borderId="21" xfId="0" applyNumberFormat="1" applyFont="1" applyFill="1" applyBorder="1" applyAlignment="1">
      <alignment horizontal="right" vertical="center"/>
    </xf>
    <xf numFmtId="0" fontId="37" fillId="0" borderId="3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9" fillId="0" borderId="0" xfId="154" applyAlignment="1">
      <alignment horizontal="left" indent="2"/>
    </xf>
    <xf numFmtId="0" fontId="9" fillId="3" borderId="1" xfId="154" applyFill="1" applyBorder="1" applyAlignment="1">
      <alignment horizontal="left" indent="2"/>
    </xf>
    <xf numFmtId="0" fontId="9" fillId="0" borderId="6" xfId="154" applyBorder="1" applyAlignment="1">
      <alignment horizontal="left" indent="2"/>
    </xf>
    <xf numFmtId="0" fontId="9" fillId="0" borderId="3" xfId="154" applyBorder="1" applyAlignment="1">
      <alignment horizontal="left" indent="2"/>
    </xf>
    <xf numFmtId="0" fontId="9" fillId="0" borderId="6" xfId="154" applyBorder="1" applyAlignment="1">
      <alignment horizontal="left" indent="5"/>
    </xf>
    <xf numFmtId="0" fontId="48" fillId="0" borderId="0" xfId="0" applyFont="1" applyAlignment="1">
      <alignment vertical="center"/>
    </xf>
    <xf numFmtId="0" fontId="48" fillId="31" borderId="22" xfId="0" applyFont="1" applyFill="1" applyBorder="1" applyAlignment="1">
      <alignment horizontal="center" vertical="center"/>
    </xf>
    <xf numFmtId="0" fontId="48" fillId="31" borderId="23" xfId="0" applyFont="1" applyFill="1" applyBorder="1" applyAlignment="1">
      <alignment horizontal="center" vertical="center"/>
    </xf>
    <xf numFmtId="0" fontId="48" fillId="31" borderId="24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4" xfId="0" applyFont="1" applyFill="1" applyBorder="1" applyAlignment="1">
      <alignment horizontal="center" vertical="center"/>
    </xf>
    <xf numFmtId="0" fontId="48" fillId="31" borderId="25" xfId="0" applyFont="1" applyFill="1" applyBorder="1" applyAlignment="1">
      <alignment horizontal="center" vertical="center"/>
    </xf>
  </cellXfs>
  <cellStyles count="155">
    <cellStyle name="20 % - Accent1 2" xfId="23" xr:uid="{00000000-0005-0000-0000-000000000000}"/>
    <cellStyle name="20 % - Accent2 2" xfId="24" xr:uid="{00000000-0005-0000-0000-000001000000}"/>
    <cellStyle name="20 % - Accent3 2" xfId="25" xr:uid="{00000000-0005-0000-0000-000002000000}"/>
    <cellStyle name="20 % - Accent4 2" xfId="26" xr:uid="{00000000-0005-0000-0000-000003000000}"/>
    <cellStyle name="20 % - Accent5 2" xfId="27" xr:uid="{00000000-0005-0000-0000-000004000000}"/>
    <cellStyle name="20 % - Accent6 2" xfId="28" xr:uid="{00000000-0005-0000-0000-000005000000}"/>
    <cellStyle name="40 % - Accent1 2" xfId="29" xr:uid="{00000000-0005-0000-0000-000006000000}"/>
    <cellStyle name="40 % - Accent2 2" xfId="30" xr:uid="{00000000-0005-0000-0000-000007000000}"/>
    <cellStyle name="40 % - Accent3 2" xfId="31" xr:uid="{00000000-0005-0000-0000-000008000000}"/>
    <cellStyle name="40 % - Accent4 2" xfId="32" xr:uid="{00000000-0005-0000-0000-000009000000}"/>
    <cellStyle name="40 % - Accent5 2" xfId="33" xr:uid="{00000000-0005-0000-0000-00000A000000}"/>
    <cellStyle name="40 % - Accent6 2" xfId="34" xr:uid="{00000000-0005-0000-0000-00000B000000}"/>
    <cellStyle name="60 % - Accent1 2" xfId="35" xr:uid="{00000000-0005-0000-0000-00000C000000}"/>
    <cellStyle name="60 % - Accent2 2" xfId="36" xr:uid="{00000000-0005-0000-0000-00000D000000}"/>
    <cellStyle name="60 % - Accent3 2" xfId="37" xr:uid="{00000000-0005-0000-0000-00000E000000}"/>
    <cellStyle name="60 % - Accent4 2" xfId="38" xr:uid="{00000000-0005-0000-0000-00000F000000}"/>
    <cellStyle name="60 % - Accent5 2" xfId="39" xr:uid="{00000000-0005-0000-0000-000010000000}"/>
    <cellStyle name="60 % - Accent6 2" xfId="40" xr:uid="{00000000-0005-0000-0000-000011000000}"/>
    <cellStyle name="Accent1 2" xfId="41" xr:uid="{00000000-0005-0000-0000-000012000000}"/>
    <cellStyle name="Accent2 2" xfId="42" xr:uid="{00000000-0005-0000-0000-000013000000}"/>
    <cellStyle name="Accent3 2" xfId="43" xr:uid="{00000000-0005-0000-0000-000014000000}"/>
    <cellStyle name="Accent4 2" xfId="44" xr:uid="{00000000-0005-0000-0000-000015000000}"/>
    <cellStyle name="Accent5 2" xfId="45" xr:uid="{00000000-0005-0000-0000-000016000000}"/>
    <cellStyle name="Accent6 2" xfId="46" xr:uid="{00000000-0005-0000-0000-000017000000}"/>
    <cellStyle name="Avertissement 2" xfId="47" xr:uid="{00000000-0005-0000-0000-000018000000}"/>
    <cellStyle name="Bad" xfId="48" xr:uid="{00000000-0005-0000-0000-000019000000}"/>
    <cellStyle name="Calcul 2" xfId="49" xr:uid="{00000000-0005-0000-0000-00001A000000}"/>
    <cellStyle name="Cellule liée 2" xfId="50" xr:uid="{00000000-0005-0000-0000-00001B000000}"/>
    <cellStyle name="Check Cell" xfId="51" xr:uid="{00000000-0005-0000-0000-00001C000000}"/>
    <cellStyle name="Commentaire 2" xfId="52" xr:uid="{00000000-0005-0000-0000-00001D000000}"/>
    <cellStyle name="Entrée 2" xfId="53" xr:uid="{00000000-0005-0000-0000-00001E000000}"/>
    <cellStyle name="Euro" xfId="54" xr:uid="{00000000-0005-0000-0000-00001F000000}"/>
    <cellStyle name="Euro 2" xfId="55" xr:uid="{00000000-0005-0000-0000-000020000000}"/>
    <cellStyle name="Euro 3" xfId="56" xr:uid="{00000000-0005-0000-0000-000021000000}"/>
    <cellStyle name="Euro 4" xfId="57" xr:uid="{00000000-0005-0000-0000-000022000000}"/>
    <cellStyle name="Excel Built-in Normal" xfId="58" xr:uid="{00000000-0005-0000-0000-000023000000}"/>
    <cellStyle name="Excel Built-in Normal 2" xfId="59" xr:uid="{00000000-0005-0000-0000-000024000000}"/>
    <cellStyle name="Explanatory Text" xfId="60" xr:uid="{00000000-0005-0000-0000-000025000000}"/>
    <cellStyle name="Good" xfId="61" xr:uid="{00000000-0005-0000-0000-000026000000}"/>
    <cellStyle name="Heading 1" xfId="62" xr:uid="{00000000-0005-0000-0000-000027000000}"/>
    <cellStyle name="Heading 2" xfId="63" xr:uid="{00000000-0005-0000-0000-000028000000}"/>
    <cellStyle name="Heading 3" xfId="64" xr:uid="{00000000-0005-0000-0000-000029000000}"/>
    <cellStyle name="Heading 4" xfId="65" xr:uid="{00000000-0005-0000-0000-00002A000000}"/>
    <cellStyle name="Insatisfaisant 2" xfId="66" xr:uid="{00000000-0005-0000-0000-00002B000000}"/>
    <cellStyle name="Kleine titel" xfId="67" xr:uid="{00000000-0005-0000-0000-00002C000000}"/>
    <cellStyle name="Komma 2" xfId="68" xr:uid="{00000000-0005-0000-0000-00002D000000}"/>
    <cellStyle name="Komma 3" xfId="69" xr:uid="{00000000-0005-0000-0000-00002E000000}"/>
    <cellStyle name="Komma 4" xfId="70" xr:uid="{00000000-0005-0000-0000-00002F000000}"/>
    <cellStyle name="Komma 5" xfId="71" xr:uid="{00000000-0005-0000-0000-000030000000}"/>
    <cellStyle name="Komma 5 2" xfId="72" xr:uid="{00000000-0005-0000-0000-000031000000}"/>
    <cellStyle name="Komma 6" xfId="73" xr:uid="{00000000-0005-0000-0000-000032000000}"/>
    <cellStyle name="Komma 7" xfId="74" xr:uid="{00000000-0005-0000-0000-000033000000}"/>
    <cellStyle name="Komma 8" xfId="75" xr:uid="{00000000-0005-0000-0000-000034000000}"/>
    <cellStyle name="Lien hypertexte" xfId="154" builtinId="8"/>
    <cellStyle name="Lien hypertexte 2" xfId="77" xr:uid="{00000000-0005-0000-0000-000035000000}"/>
    <cellStyle name="Lien hypertexte 2 2" xfId="78" xr:uid="{00000000-0005-0000-0000-000036000000}"/>
    <cellStyle name="Lien hypertexte 3" xfId="79" xr:uid="{00000000-0005-0000-0000-000037000000}"/>
    <cellStyle name="Lien hypertexte 4" xfId="76" xr:uid="{00000000-0005-0000-0000-000038000000}"/>
    <cellStyle name="Milliers" xfId="19" builtinId="3"/>
    <cellStyle name="Milliers 10" xfId="80" xr:uid="{00000000-0005-0000-0000-00003A000000}"/>
    <cellStyle name="Milliers 10 2" xfId="81" xr:uid="{00000000-0005-0000-0000-00003B000000}"/>
    <cellStyle name="Milliers 2" xfId="4" xr:uid="{00000000-0005-0000-0000-00003C000000}"/>
    <cellStyle name="Milliers 2 2" xfId="13" xr:uid="{00000000-0005-0000-0000-00003D000000}"/>
    <cellStyle name="Milliers 2 2 2" xfId="83" xr:uid="{00000000-0005-0000-0000-00003E000000}"/>
    <cellStyle name="Milliers 2 3" xfId="82" xr:uid="{00000000-0005-0000-0000-00003F000000}"/>
    <cellStyle name="Milliers 3" xfId="5" xr:uid="{00000000-0005-0000-0000-000040000000}"/>
    <cellStyle name="Milliers 3 2" xfId="14" xr:uid="{00000000-0005-0000-0000-000041000000}"/>
    <cellStyle name="Milliers 3 2 2" xfId="85" xr:uid="{00000000-0005-0000-0000-000042000000}"/>
    <cellStyle name="Milliers 3 3" xfId="86" xr:uid="{00000000-0005-0000-0000-000043000000}"/>
    <cellStyle name="Milliers 3 4" xfId="84" xr:uid="{00000000-0005-0000-0000-000044000000}"/>
    <cellStyle name="Milliers 4" xfId="3" xr:uid="{00000000-0005-0000-0000-000045000000}"/>
    <cellStyle name="Milliers 4 2" xfId="87" xr:uid="{00000000-0005-0000-0000-000046000000}"/>
    <cellStyle name="Milliers 5" xfId="12" xr:uid="{00000000-0005-0000-0000-000047000000}"/>
    <cellStyle name="Milliers 5 2" xfId="88" xr:uid="{00000000-0005-0000-0000-000048000000}"/>
    <cellStyle name="Milliers 6" xfId="21" xr:uid="{00000000-0005-0000-0000-000049000000}"/>
    <cellStyle name="Milliers 6 2" xfId="89" xr:uid="{00000000-0005-0000-0000-00004A000000}"/>
    <cellStyle name="Milliers 7" xfId="90" xr:uid="{00000000-0005-0000-0000-00004B000000}"/>
    <cellStyle name="Milliers 7 2" xfId="91" xr:uid="{00000000-0005-0000-0000-00004C000000}"/>
    <cellStyle name="Milliers 8" xfId="92" xr:uid="{00000000-0005-0000-0000-00004D000000}"/>
    <cellStyle name="Milliers 8 2" xfId="93" xr:uid="{00000000-0005-0000-0000-00004E000000}"/>
    <cellStyle name="Milliers 9" xfId="94" xr:uid="{00000000-0005-0000-0000-00004F000000}"/>
    <cellStyle name="Milliers 9 2" xfId="95" xr:uid="{00000000-0005-0000-0000-000050000000}"/>
    <cellStyle name="Monétaire 2" xfId="96" xr:uid="{00000000-0005-0000-0000-000051000000}"/>
    <cellStyle name="Monétaire 2 2" xfId="97" xr:uid="{00000000-0005-0000-0000-000052000000}"/>
    <cellStyle name="Monétaire 3" xfId="98" xr:uid="{00000000-0005-0000-0000-000053000000}"/>
    <cellStyle name="Monétaire 3 2" xfId="99" xr:uid="{00000000-0005-0000-0000-000054000000}"/>
    <cellStyle name="Neutral" xfId="100" xr:uid="{00000000-0005-0000-0000-000055000000}"/>
    <cellStyle name="Neutre 2" xfId="101" xr:uid="{00000000-0005-0000-0000-000056000000}"/>
    <cellStyle name="Normal" xfId="0" builtinId="0"/>
    <cellStyle name="Normal 2" xfId="6" xr:uid="{00000000-0005-0000-0000-000058000000}"/>
    <cellStyle name="Normal 2 2" xfId="15" xr:uid="{00000000-0005-0000-0000-000059000000}"/>
    <cellStyle name="Normal 2 2 2" xfId="103" xr:uid="{00000000-0005-0000-0000-00005A000000}"/>
    <cellStyle name="Normal 2 2 3" xfId="104" xr:uid="{00000000-0005-0000-0000-00005B000000}"/>
    <cellStyle name="Normal 2 2 4" xfId="102" xr:uid="{00000000-0005-0000-0000-00005C000000}"/>
    <cellStyle name="Normal 2 3" xfId="105" xr:uid="{00000000-0005-0000-0000-00005D000000}"/>
    <cellStyle name="Normal 2 4" xfId="106" xr:uid="{00000000-0005-0000-0000-00005E000000}"/>
    <cellStyle name="Normal 3" xfId="2" xr:uid="{00000000-0005-0000-0000-00005F000000}"/>
    <cellStyle name="Normal 3 2" xfId="10" xr:uid="{00000000-0005-0000-0000-000060000000}"/>
    <cellStyle name="Normal 3 2 2" xfId="108" xr:uid="{00000000-0005-0000-0000-000061000000}"/>
    <cellStyle name="Normal 3 3" xfId="109" xr:uid="{00000000-0005-0000-0000-000062000000}"/>
    <cellStyle name="Normal 3 4" xfId="107" xr:uid="{00000000-0005-0000-0000-000063000000}"/>
    <cellStyle name="Normal 4" xfId="11" xr:uid="{00000000-0005-0000-0000-000064000000}"/>
    <cellStyle name="Normal 4 2" xfId="111" xr:uid="{00000000-0005-0000-0000-000065000000}"/>
    <cellStyle name="Normal 4 3" xfId="110" xr:uid="{00000000-0005-0000-0000-000066000000}"/>
    <cellStyle name="Normal 5" xfId="20" xr:uid="{00000000-0005-0000-0000-000067000000}"/>
    <cellStyle name="Normal 5 2" xfId="113" xr:uid="{00000000-0005-0000-0000-000068000000}"/>
    <cellStyle name="Normal 5 3" xfId="114" xr:uid="{00000000-0005-0000-0000-000069000000}"/>
    <cellStyle name="Normal 5 4" xfId="115" xr:uid="{00000000-0005-0000-0000-00006A000000}"/>
    <cellStyle name="Normal 5 5" xfId="112" xr:uid="{00000000-0005-0000-0000-00006B000000}"/>
    <cellStyle name="Normal 6" xfId="116" xr:uid="{00000000-0005-0000-0000-00006C000000}"/>
    <cellStyle name="Normal 6 2" xfId="117" xr:uid="{00000000-0005-0000-0000-00006D000000}"/>
    <cellStyle name="Normal 7" xfId="118" xr:uid="{00000000-0005-0000-0000-00006E000000}"/>
    <cellStyle name="Output" xfId="119" xr:uid="{00000000-0005-0000-0000-00006F000000}"/>
    <cellStyle name="Pourcentage" xfId="1" builtinId="5"/>
    <cellStyle name="Pourcentage 2" xfId="8" xr:uid="{00000000-0005-0000-0000-000071000000}"/>
    <cellStyle name="Pourcentage 2 2" xfId="17" xr:uid="{00000000-0005-0000-0000-000072000000}"/>
    <cellStyle name="Pourcentage 3" xfId="9" xr:uid="{00000000-0005-0000-0000-000073000000}"/>
    <cellStyle name="Pourcentage 3 2" xfId="18" xr:uid="{00000000-0005-0000-0000-000074000000}"/>
    <cellStyle name="Pourcentage 4" xfId="7" xr:uid="{00000000-0005-0000-0000-000075000000}"/>
    <cellStyle name="Pourcentage 4 2" xfId="120" xr:uid="{00000000-0005-0000-0000-000076000000}"/>
    <cellStyle name="Pourcentage 5" xfId="16" xr:uid="{00000000-0005-0000-0000-000077000000}"/>
    <cellStyle name="Pourcentage 5 2" xfId="122" xr:uid="{00000000-0005-0000-0000-000078000000}"/>
    <cellStyle name="Pourcentage 5 3" xfId="121" xr:uid="{00000000-0005-0000-0000-000079000000}"/>
    <cellStyle name="Pourcentage 6" xfId="22" xr:uid="{00000000-0005-0000-0000-00007A000000}"/>
    <cellStyle name="Pourcentage 6 2" xfId="124" xr:uid="{00000000-0005-0000-0000-00007B000000}"/>
    <cellStyle name="Pourcentage 6 3" xfId="123" xr:uid="{00000000-0005-0000-0000-00007C000000}"/>
    <cellStyle name="Pourcentage 7" xfId="125" xr:uid="{00000000-0005-0000-0000-00007D000000}"/>
    <cellStyle name="Pourcentage 7 2" xfId="126" xr:uid="{00000000-0005-0000-0000-00007E000000}"/>
    <cellStyle name="Procent 2" xfId="127" xr:uid="{00000000-0005-0000-0000-00007F000000}"/>
    <cellStyle name="Procent 3" xfId="128" xr:uid="{00000000-0005-0000-0000-000080000000}"/>
    <cellStyle name="Procent 3 2" xfId="129" xr:uid="{00000000-0005-0000-0000-000081000000}"/>
    <cellStyle name="Procent 4" xfId="130" xr:uid="{00000000-0005-0000-0000-000082000000}"/>
    <cellStyle name="Procent 5" xfId="131" xr:uid="{00000000-0005-0000-0000-000083000000}"/>
    <cellStyle name="Satisfaisant 2" xfId="132" xr:uid="{00000000-0005-0000-0000-000084000000}"/>
    <cellStyle name="Sortie 2" xfId="133" xr:uid="{00000000-0005-0000-0000-000085000000}"/>
    <cellStyle name="Standaard 2" xfId="134" xr:uid="{00000000-0005-0000-0000-000086000000}"/>
    <cellStyle name="Standaard 2 2" xfId="135" xr:uid="{00000000-0005-0000-0000-000087000000}"/>
    <cellStyle name="Standaard 3" xfId="136" xr:uid="{00000000-0005-0000-0000-000088000000}"/>
    <cellStyle name="Standaard 4" xfId="137" xr:uid="{00000000-0005-0000-0000-000089000000}"/>
    <cellStyle name="Standaard 4 2" xfId="138" xr:uid="{00000000-0005-0000-0000-00008A000000}"/>
    <cellStyle name="Standaard 5" xfId="139" xr:uid="{00000000-0005-0000-0000-00008B000000}"/>
    <cellStyle name="Texte explicatif 2" xfId="140" xr:uid="{00000000-0005-0000-0000-00008C000000}"/>
    <cellStyle name="Title" xfId="141" xr:uid="{00000000-0005-0000-0000-00008D000000}"/>
    <cellStyle name="Titre 1" xfId="142" xr:uid="{00000000-0005-0000-0000-00008E000000}"/>
    <cellStyle name="Titre 1 1" xfId="143" xr:uid="{00000000-0005-0000-0000-00008F000000}"/>
    <cellStyle name="Titre 1 1 1" xfId="144" xr:uid="{00000000-0005-0000-0000-000090000000}"/>
    <cellStyle name="Titre 1 1 1 1" xfId="145" xr:uid="{00000000-0005-0000-0000-000091000000}"/>
    <cellStyle name="Titre 1 2" xfId="147" xr:uid="{00000000-0005-0000-0000-000093000000}"/>
    <cellStyle name="Titre 2" xfId="146" xr:uid="{00000000-0005-0000-0000-000092000000}"/>
    <cellStyle name="Titre 2 2" xfId="148" xr:uid="{00000000-0005-0000-0000-000094000000}"/>
    <cellStyle name="Titre 3 2" xfId="149" xr:uid="{00000000-0005-0000-0000-000095000000}"/>
    <cellStyle name="Titre 4 2" xfId="150" xr:uid="{00000000-0005-0000-0000-000096000000}"/>
    <cellStyle name="Total 2" xfId="151" xr:uid="{00000000-0005-0000-0000-000097000000}"/>
    <cellStyle name="Total 3" xfId="152" xr:uid="{00000000-0005-0000-0000-000098000000}"/>
    <cellStyle name="Vérification 2" xfId="153" xr:uid="{00000000-0005-0000-0000-000099000000}"/>
  </cellStyles>
  <dxfs count="0"/>
  <tableStyles count="0" defaultTableStyle="TableStyleMedium9" defaultPivotStyle="PivotStyleLight16"/>
  <colors>
    <mruColors>
      <color rgb="FFC9227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'Ex propre_Eigen dienstjaar'!$S$4:$W$4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'Ex propre_Eigen dienstjaar'!$S$5:$W$5</c:f>
              <c:numCache>
                <c:formatCode>#,##0.00</c:formatCode>
                <c:ptCount val="5"/>
                <c:pt idx="0">
                  <c:v>3521928.5799999833</c:v>
                </c:pt>
                <c:pt idx="1">
                  <c:v>4786282.1799999475</c:v>
                </c:pt>
                <c:pt idx="2">
                  <c:v>85096.239999979734</c:v>
                </c:pt>
                <c:pt idx="3">
                  <c:v>-11893800.780000061</c:v>
                </c:pt>
                <c:pt idx="4">
                  <c:v>-16599999.99999997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 propre_Netto'!#REF!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DF5-4F19-9C60-5887B6725CAC}"/>
            </c:ext>
          </c:extLst>
        </c:ser>
        <c:ser>
          <c:idx val="2"/>
          <c:order val="1"/>
          <c:invertIfNegative val="0"/>
          <c:cat>
            <c:numRef>
              <c:f>'Ex propre_Eigen dienstjaar'!$S$4:$W$4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'Ex propre_Eigen dienstjaar'!$S$6:$W$6</c:f>
              <c:numCache>
                <c:formatCode>#,##0.00</c:formatCode>
                <c:ptCount val="5"/>
                <c:pt idx="0">
                  <c:v>-648344.96999999881</c:v>
                </c:pt>
                <c:pt idx="1">
                  <c:v>-393849.81000000238</c:v>
                </c:pt>
                <c:pt idx="2">
                  <c:v>-1294056.2399999946</c:v>
                </c:pt>
                <c:pt idx="3">
                  <c:v>-4932269.25</c:v>
                </c:pt>
                <c:pt idx="4">
                  <c:v>-1402373.8500000089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 propre_Netto'!#REF!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DF5-4F19-9C60-5887B6725CAC}"/>
            </c:ext>
          </c:extLst>
        </c:ser>
        <c:ser>
          <c:idx val="3"/>
          <c:order val="2"/>
          <c:invertIfNegative val="0"/>
          <c:cat>
            <c:numRef>
              <c:f>'Ex propre_Eigen dienstjaar'!$S$4:$W$4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'Ex propre_Eigen dienstjaar'!$S$7:$W$7</c:f>
              <c:numCache>
                <c:formatCode>#,##0.00</c:formatCode>
                <c:ptCount val="5"/>
                <c:pt idx="0">
                  <c:v>-3691256.5300000161</c:v>
                </c:pt>
                <c:pt idx="1">
                  <c:v>402093.25999999046</c:v>
                </c:pt>
                <c:pt idx="2">
                  <c:v>2232856.6400000006</c:v>
                </c:pt>
                <c:pt idx="3">
                  <c:v>-1107015.9299999899</c:v>
                </c:pt>
                <c:pt idx="4">
                  <c:v>-3635873.6199999899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 propre_Netto'!#REF!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DF5-4F19-9C60-5887B6725CAC}"/>
            </c:ext>
          </c:extLst>
        </c:ser>
        <c:ser>
          <c:idx val="4"/>
          <c:order val="3"/>
          <c:invertIfNegative val="0"/>
          <c:cat>
            <c:numRef>
              <c:f>'Ex propre_Eigen dienstjaar'!$S$4:$W$4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'Ex propre_Eigen dienstjaar'!$S$8:$W$8</c:f>
              <c:numCache>
                <c:formatCode>#,##0.00</c:formatCode>
                <c:ptCount val="5"/>
                <c:pt idx="0">
                  <c:v>1294766.9299999997</c:v>
                </c:pt>
                <c:pt idx="1">
                  <c:v>220615.8900000006</c:v>
                </c:pt>
                <c:pt idx="2">
                  <c:v>483388.37999999523</c:v>
                </c:pt>
                <c:pt idx="3">
                  <c:v>-1062564.68</c:v>
                </c:pt>
                <c:pt idx="4">
                  <c:v>-1199733.3599999901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 propre_Netto'!#REF!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8DF5-4F19-9C60-5887B6725CAC}"/>
            </c:ext>
          </c:extLst>
        </c:ser>
        <c:ser>
          <c:idx val="5"/>
          <c:order val="4"/>
          <c:invertIfNegative val="0"/>
          <c:cat>
            <c:numRef>
              <c:f>'Ex propre_Eigen dienstjaar'!$S$4:$W$4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'Ex propre_Eigen dienstjaar'!$S$9:$W$9</c:f>
              <c:numCache>
                <c:formatCode>#,##0.00</c:formatCode>
                <c:ptCount val="5"/>
                <c:pt idx="0">
                  <c:v>-1462195.4200000018</c:v>
                </c:pt>
                <c:pt idx="1">
                  <c:v>232521.12000000477</c:v>
                </c:pt>
                <c:pt idx="2">
                  <c:v>-926217.31999999285</c:v>
                </c:pt>
                <c:pt idx="3">
                  <c:v>-281660.56000001001</c:v>
                </c:pt>
                <c:pt idx="4">
                  <c:v>891823.14999999898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 propre_Netto'!#REF!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8DF5-4F19-9C60-5887B6725CAC}"/>
            </c:ext>
          </c:extLst>
        </c:ser>
        <c:ser>
          <c:idx val="6"/>
          <c:order val="5"/>
          <c:invertIfNegative val="0"/>
          <c:cat>
            <c:numRef>
              <c:f>'Ex propre_Eigen dienstjaar'!$S$4:$W$4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'Ex propre_Eigen dienstjaar'!$S$10:$W$10</c:f>
              <c:numCache>
                <c:formatCode>#,##0.00</c:formatCode>
                <c:ptCount val="5"/>
                <c:pt idx="0">
                  <c:v>541661.68999998271</c:v>
                </c:pt>
                <c:pt idx="1">
                  <c:v>224143.92000001669</c:v>
                </c:pt>
                <c:pt idx="2">
                  <c:v>1101908.2100000083</c:v>
                </c:pt>
                <c:pt idx="3">
                  <c:v>-1891421.77</c:v>
                </c:pt>
                <c:pt idx="4">
                  <c:v>311019.62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 propre_Netto'!#REF!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8DF5-4F19-9C60-5887B6725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23520"/>
        <c:axId val="143325056"/>
      </c:barChart>
      <c:catAx>
        <c:axId val="1433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3325056"/>
        <c:crosses val="autoZero"/>
        <c:auto val="1"/>
        <c:lblAlgn val="ctr"/>
        <c:lblOffset val="100"/>
        <c:noMultiLvlLbl val="0"/>
      </c:catAx>
      <c:valAx>
        <c:axId val="14332505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4332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trendline>
            <c:spPr>
              <a:ln>
                <a:solidFill>
                  <a:schemeClr val="accent5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cat>
            <c:numRef>
              <c:f>ROT_GOO!$F$4:$W$4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ROT_GOO!$F$11:$W$11</c:f>
              <c:numCache>
                <c:formatCode>#,##0.00</c:formatCode>
                <c:ptCount val="18"/>
                <c:pt idx="0">
                  <c:v>366245828.47000003</c:v>
                </c:pt>
                <c:pt idx="1">
                  <c:v>374133411.83000004</c:v>
                </c:pt>
                <c:pt idx="2">
                  <c:v>402466036.66000003</c:v>
                </c:pt>
                <c:pt idx="3">
                  <c:v>418837177.25</c:v>
                </c:pt>
                <c:pt idx="4">
                  <c:v>436606254.83999997</c:v>
                </c:pt>
                <c:pt idx="5">
                  <c:v>451693306.29999995</c:v>
                </c:pt>
                <c:pt idx="6">
                  <c:v>473322154.71999997</c:v>
                </c:pt>
                <c:pt idx="7">
                  <c:v>503589756.13000005</c:v>
                </c:pt>
                <c:pt idx="8">
                  <c:v>524142608.98999995</c:v>
                </c:pt>
                <c:pt idx="9">
                  <c:v>532292921.00999999</c:v>
                </c:pt>
                <c:pt idx="10">
                  <c:v>554484013.58000004</c:v>
                </c:pt>
                <c:pt idx="11">
                  <c:v>561710446.55000007</c:v>
                </c:pt>
                <c:pt idx="12">
                  <c:v>564174288.70000005</c:v>
                </c:pt>
                <c:pt idx="13">
                  <c:v>573630368.18000007</c:v>
                </c:pt>
                <c:pt idx="14">
                  <c:v>592292188.9000001</c:v>
                </c:pt>
                <c:pt idx="15">
                  <c:v>596899029.92000008</c:v>
                </c:pt>
                <c:pt idx="16">
                  <c:v>624582531.12</c:v>
                </c:pt>
                <c:pt idx="17">
                  <c:v>687242671.94000006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4-4D19-85B6-1978C9998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70912"/>
        <c:axId val="138472448"/>
      </c:barChart>
      <c:catAx>
        <c:axId val="13847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8472448"/>
        <c:crosses val="autoZero"/>
        <c:auto val="1"/>
        <c:lblAlgn val="ctr"/>
        <c:lblOffset val="100"/>
        <c:noMultiLvlLbl val="0"/>
      </c:catAx>
      <c:valAx>
        <c:axId val="138472448"/>
        <c:scaling>
          <c:orientation val="minMax"/>
          <c:min val="0"/>
        </c:scaling>
        <c:delete val="1"/>
        <c:axPos val="l"/>
        <c:majorGridlines/>
        <c:numFmt formatCode="#,##0.00" sourceLinked="1"/>
        <c:majorTickMark val="none"/>
        <c:minorTickMark val="none"/>
        <c:tickLblPos val="none"/>
        <c:crossAx val="138470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Part des dotations communales dans les recettes de transferts / Aandeel gemeentelijke dotatie in de overdrachtsontvangsten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Dotations_Dotaties!$N$28:$W$28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Dotations_Dotaties!$N$29:$W$29</c:f>
              <c:numCache>
                <c:formatCode>0%</c:formatCode>
                <c:ptCount val="10"/>
                <c:pt idx="0">
                  <c:v>0.64151948779347423</c:v>
                </c:pt>
                <c:pt idx="1">
                  <c:v>0.65073698356302689</c:v>
                </c:pt>
                <c:pt idx="2">
                  <c:v>0.63670979879217604</c:v>
                </c:pt>
                <c:pt idx="3">
                  <c:v>0.6364258320735694</c:v>
                </c:pt>
                <c:pt idx="4">
                  <c:v>0.63139162312910269</c:v>
                </c:pt>
                <c:pt idx="5">
                  <c:v>0.62560606335854052</c:v>
                </c:pt>
                <c:pt idx="6">
                  <c:v>0.62836512841947412</c:v>
                </c:pt>
                <c:pt idx="7">
                  <c:v>0.62982852954273738</c:v>
                </c:pt>
                <c:pt idx="8">
                  <c:v>0.62032673207371669</c:v>
                </c:pt>
                <c:pt idx="9">
                  <c:v>0.62322514696438036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3-4FAE-8690-F9C61B050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505600"/>
        <c:axId val="138556544"/>
      </c:lineChart>
      <c:catAx>
        <c:axId val="13850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8556544"/>
        <c:crosses val="autoZero"/>
        <c:auto val="1"/>
        <c:lblAlgn val="ctr"/>
        <c:lblOffset val="100"/>
        <c:noMultiLvlLbl val="0"/>
      </c:catAx>
      <c:valAx>
        <c:axId val="138556544"/>
        <c:scaling>
          <c:orientation val="minMax"/>
        </c:scaling>
        <c:delete val="1"/>
        <c:axPos val="l"/>
        <c:majorGridlines/>
        <c:numFmt formatCode="0%" sourceLinked="1"/>
        <c:majorTickMark val="none"/>
        <c:minorTickMark val="none"/>
        <c:tickLblPos val="none"/>
        <c:crossAx val="13850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BE" sz="1000"/>
              <a:t>Ventilation des dépenses des 6 zones de police / Verdeling  van de uitgaven voor de 6 politiezones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13581944444444444"/>
                  <c:y val="9.7013888888888886E-2"/>
                </c:manualLayout>
              </c:layout>
              <c:tx>
                <c:rich>
                  <a:bodyPr/>
                  <a:lstStyle/>
                  <a:p>
                    <a:fld id="{FCBB6D6F-A614-A04A-90C4-4E7F913EF280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 / Operationele personeelskosten</a:t>
                    </a:r>
                  </a:p>
                  <a:p>
                    <a:fld id="{094295B6-4012-DC44-8CA0-7EFBA083A3A6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56-46FA-9DDD-8FDA19E281BC}"/>
                </c:ext>
              </c:extLst>
            </c:dLbl>
            <c:dLbl>
              <c:idx val="1"/>
              <c:layout>
                <c:manualLayout>
                  <c:x val="-0.13581958333333333"/>
                  <c:y val="-1.7638888888888888E-2"/>
                </c:manualLayout>
              </c:layout>
              <c:tx>
                <c:rich>
                  <a:bodyPr/>
                  <a:lstStyle/>
                  <a:p>
                    <a:fld id="{A98549BA-CC7D-054D-A953-EB421061EAF5}" type="CATEGORYNAME">
                      <a:rPr lang="en-US"/>
                      <a:pPr/>
                      <a:t>[NOM DE CATÉGORIE]</a:t>
                    </a:fld>
                    <a:r>
                      <a:rPr lang="en-US"/>
                      <a:t> / Personeelskosten calog</a:t>
                    </a:r>
                    <a:r>
                      <a:rPr lang="en-US" baseline="0"/>
                      <a:t>
</a:t>
                    </a:r>
                    <a:fld id="{F456FE3E-4079-6946-8E94-780E2F14F9ED}" type="PERCENTAGE">
                      <a:rPr lang="en-US" baseline="0"/>
                      <a:pPr/>
                      <a:t>[POURCENTAGE]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56-46FA-9DDD-8FDA19E281BC}"/>
                </c:ext>
              </c:extLst>
            </c:dLbl>
            <c:dLbl>
              <c:idx val="2"/>
              <c:layout>
                <c:manualLayout>
                  <c:x val="-0.24217626338367104"/>
                  <c:y val="-0.10538427658807858"/>
                </c:manualLayout>
              </c:layout>
              <c:tx>
                <c:rich>
                  <a:bodyPr/>
                  <a:lstStyle/>
                  <a:p>
                    <a:fld id="{5319DE58-90C3-3448-A73E-21665C82C494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 / Werkingskosten </a:t>
                    </a:r>
                  </a:p>
                  <a:p>
                    <a:fld id="{BD6EA75D-3E29-4943-B567-D909696E575D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56-46FA-9DDD-8FDA19E281BC}"/>
                </c:ext>
              </c:extLst>
            </c:dLbl>
            <c:dLbl>
              <c:idx val="3"/>
              <c:layout>
                <c:manualLayout>
                  <c:x val="-6.2604015079554515E-2"/>
                  <c:y val="-0.10713521937597865"/>
                </c:manualLayout>
              </c:layout>
              <c:tx>
                <c:rich>
                  <a:bodyPr/>
                  <a:lstStyle/>
                  <a:p>
                    <a:fld id="{0497D1F5-5E5F-274E-920E-DA98497A55B3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 / Overdrachtsuitgaven</a:t>
                    </a:r>
                  </a:p>
                  <a:p>
                    <a:fld id="{83A76530-229C-7947-A5D5-1880C21FFD99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56-46FA-9DDD-8FDA19E281BC}"/>
                </c:ext>
              </c:extLst>
            </c:dLbl>
            <c:dLbl>
              <c:idx val="4"/>
              <c:layout>
                <c:manualLayout>
                  <c:x val="0.10936111111111117"/>
                  <c:y val="-0.11171319444444444"/>
                </c:manualLayout>
              </c:layout>
              <c:tx>
                <c:rich>
                  <a:bodyPr/>
                  <a:lstStyle/>
                  <a:p>
                    <a:fld id="{0F5F65DC-2804-8148-AAE7-C3831BE6D3FD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 / Schulduitgaven</a:t>
                    </a:r>
                  </a:p>
                  <a:p>
                    <a:fld id="{B896FFFA-0343-0642-BF8C-93D962F1773F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B56-46FA-9DDD-8FDA19E281B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Dépenses_Uitgaven!$A$41:$A$45</c:f>
              <c:strCache>
                <c:ptCount val="5"/>
                <c:pt idx="0">
                  <c:v>Dépenses de personnel opérationnel/Operationele personeelskosten</c:v>
                </c:pt>
                <c:pt idx="1">
                  <c:v>Dépenses de personnel calog</c:v>
                </c:pt>
                <c:pt idx="2">
                  <c:v>Dépenses de fonctionnement</c:v>
                </c:pt>
                <c:pt idx="3">
                  <c:v>Dépenses de transferts</c:v>
                </c:pt>
                <c:pt idx="4">
                  <c:v>Dépenses de dette</c:v>
                </c:pt>
              </c:strCache>
            </c:strRef>
          </c:cat>
          <c:val>
            <c:numRef>
              <c:f>Dépenses_Uitgaven!$W$41:$W$45</c:f>
              <c:numCache>
                <c:formatCode>0%</c:formatCode>
                <c:ptCount val="5"/>
                <c:pt idx="0">
                  <c:v>0.78479424426280564</c:v>
                </c:pt>
                <c:pt idx="1">
                  <c:v>0.11188905500591118</c:v>
                </c:pt>
                <c:pt idx="2">
                  <c:v>8.2334808492315059E-2</c:v>
                </c:pt>
                <c:pt idx="3">
                  <c:v>1.0311890496093191E-3</c:v>
                </c:pt>
                <c:pt idx="4" formatCode="0.00%">
                  <c:v>1.9077918595705616E-2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56-46FA-9DDD-8FDA19E281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Dépenses de personnel / Personeelskosten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DOP_GUP!$L$4:$W$4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DOP_GUP!$L$11:$W$11</c:f>
              <c:numCache>
                <c:formatCode>#,##0.00</c:formatCode>
                <c:ptCount val="12"/>
                <c:pt idx="0">
                  <c:v>420462295.46000004</c:v>
                </c:pt>
                <c:pt idx="1">
                  <c:v>438892503.06000006</c:v>
                </c:pt>
                <c:pt idx="2">
                  <c:v>458203591.26000005</c:v>
                </c:pt>
                <c:pt idx="3">
                  <c:v>467261871.93999994</c:v>
                </c:pt>
                <c:pt idx="4">
                  <c:v>484916720.94000006</c:v>
                </c:pt>
                <c:pt idx="5">
                  <c:v>489421974.61000001</c:v>
                </c:pt>
                <c:pt idx="6">
                  <c:v>491116662.46000004</c:v>
                </c:pt>
                <c:pt idx="7">
                  <c:v>511592901.03999996</c:v>
                </c:pt>
                <c:pt idx="8">
                  <c:v>524500869.60000002</c:v>
                </c:pt>
                <c:pt idx="9">
                  <c:v>533379783.80000007</c:v>
                </c:pt>
                <c:pt idx="10">
                  <c:v>581370395.15999997</c:v>
                </c:pt>
                <c:pt idx="11">
                  <c:v>642076844.25999999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5-4796-A33F-6725D123A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60544"/>
        <c:axId val="138062080"/>
      </c:barChart>
      <c:catAx>
        <c:axId val="1380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8062080"/>
        <c:crosses val="autoZero"/>
        <c:auto val="1"/>
        <c:lblAlgn val="ctr"/>
        <c:lblOffset val="100"/>
        <c:noMultiLvlLbl val="0"/>
      </c:catAx>
      <c:valAx>
        <c:axId val="13806208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3806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BE" sz="1000">
                <a:latin typeface="Arial" panose="020B0604020202020204" pitchFamily="34" charset="0"/>
                <a:cs typeface="Arial" panose="020B0604020202020204" pitchFamily="34" charset="0"/>
              </a:rPr>
              <a:t>Part du personnel opérationnel dans les dépenses de personnel / Aandeel operationeel personeel in de personeelskosten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operationVScalog!$G$28:$W$28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operationVScalog!$G$29:$W$29</c:f>
              <c:numCache>
                <c:formatCode>0%</c:formatCode>
                <c:ptCount val="17"/>
                <c:pt idx="0">
                  <c:v>0.91961508380305423</c:v>
                </c:pt>
                <c:pt idx="1">
                  <c:v>0.91600245904532485</c:v>
                </c:pt>
                <c:pt idx="2">
                  <c:v>0.91187939435266352</c:v>
                </c:pt>
                <c:pt idx="3">
                  <c:v>0.89341528215545341</c:v>
                </c:pt>
                <c:pt idx="4">
                  <c:v>0.88976423575165309</c:v>
                </c:pt>
                <c:pt idx="5">
                  <c:v>0.88848778374121662</c:v>
                </c:pt>
                <c:pt idx="6">
                  <c:v>0.88436390123742481</c:v>
                </c:pt>
                <c:pt idx="7">
                  <c:v>0.88713979037615964</c:v>
                </c:pt>
                <c:pt idx="8">
                  <c:v>0.88560273097381292</c:v>
                </c:pt>
                <c:pt idx="9">
                  <c:v>0.88343535809524321</c:v>
                </c:pt>
                <c:pt idx="10">
                  <c:v>0.88411757313268546</c:v>
                </c:pt>
                <c:pt idx="11">
                  <c:v>0.88290023608253376</c:v>
                </c:pt>
                <c:pt idx="12">
                  <c:v>0.88158168692950023</c:v>
                </c:pt>
                <c:pt idx="13">
                  <c:v>0.87844331431018852</c:v>
                </c:pt>
                <c:pt idx="14">
                  <c:v>0.87533456539115262</c:v>
                </c:pt>
                <c:pt idx="15">
                  <c:v>0.87315015586628908</c:v>
                </c:pt>
                <c:pt idx="16">
                  <c:v>0.87436791791959467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6-4648-B59C-76783DFD5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008640"/>
        <c:axId val="139030912"/>
      </c:lineChart>
      <c:catAx>
        <c:axId val="13900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9030912"/>
        <c:crosses val="autoZero"/>
        <c:auto val="1"/>
        <c:lblAlgn val="ctr"/>
        <c:lblOffset val="100"/>
        <c:noMultiLvlLbl val="0"/>
      </c:catAx>
      <c:valAx>
        <c:axId val="139030912"/>
        <c:scaling>
          <c:orientation val="minMax"/>
        </c:scaling>
        <c:delete val="1"/>
        <c:axPos val="l"/>
        <c:majorGridlines/>
        <c:numFmt formatCode="0%" sourceLinked="1"/>
        <c:majorTickMark val="none"/>
        <c:minorTickMark val="none"/>
        <c:tickLblPos val="none"/>
        <c:crossAx val="139008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BE" sz="1000">
                <a:latin typeface="Arial" panose="020B0604020202020204" pitchFamily="34" charset="0"/>
                <a:cs typeface="Arial" panose="020B0604020202020204" pitchFamily="34" charset="0"/>
              </a:rPr>
              <a:t>Part du personnel calog dans les dépenses de personnel / Aandeel Calog-personeel in de personeelskosten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operationVScalog!$H$28:$W$28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operationVScalog!$H$35:$W$35</c:f>
              <c:numCache>
                <c:formatCode>0%</c:formatCode>
                <c:ptCount val="16"/>
                <c:pt idx="0">
                  <c:v>8.3997540954675196E-2</c:v>
                </c:pt>
                <c:pt idx="1">
                  <c:v>8.812060564733637E-2</c:v>
                </c:pt>
                <c:pt idx="2">
                  <c:v>0.10658471784454655</c:v>
                </c:pt>
                <c:pt idx="3">
                  <c:v>0.11023576242145389</c:v>
                </c:pt>
                <c:pt idx="4">
                  <c:v>0.11151221618743333</c:v>
                </c:pt>
                <c:pt idx="5">
                  <c:v>0.11563609876257522</c:v>
                </c:pt>
                <c:pt idx="6">
                  <c:v>0.11286020962384019</c:v>
                </c:pt>
                <c:pt idx="7">
                  <c:v>0.11439726902618719</c:v>
                </c:pt>
                <c:pt idx="8">
                  <c:v>0.11656464149231488</c:v>
                </c:pt>
                <c:pt idx="9">
                  <c:v>0.11590465970638696</c:v>
                </c:pt>
                <c:pt idx="10">
                  <c:v>0.11669322902410734</c:v>
                </c:pt>
                <c:pt idx="11">
                  <c:v>0.1184151244414226</c:v>
                </c:pt>
                <c:pt idx="12">
                  <c:v>0.12152351119762567</c:v>
                </c:pt>
                <c:pt idx="13">
                  <c:v>0.1246336561284571</c:v>
                </c:pt>
                <c:pt idx="14">
                  <c:v>0.12671614692338334</c:v>
                </c:pt>
                <c:pt idx="15">
                  <c:v>0.12465968090197702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1-415D-BC7B-44662A95D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059584"/>
        <c:axId val="139061120"/>
      </c:lineChart>
      <c:catAx>
        <c:axId val="13905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9061120"/>
        <c:crosses val="autoZero"/>
        <c:auto val="1"/>
        <c:lblAlgn val="ctr"/>
        <c:lblOffset val="100"/>
        <c:noMultiLvlLbl val="0"/>
      </c:catAx>
      <c:valAx>
        <c:axId val="139061120"/>
        <c:scaling>
          <c:orientation val="minMax"/>
        </c:scaling>
        <c:delete val="1"/>
        <c:axPos val="l"/>
        <c:majorGridlines/>
        <c:numFmt formatCode="0%" sourceLinked="1"/>
        <c:majorTickMark val="none"/>
        <c:minorTickMark val="none"/>
        <c:tickLblPos val="none"/>
        <c:crossAx val="13905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Ventilation des dépenses de personnel opérationnel / Verdeling van operationele personeelskosten 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13103174603174603"/>
                  <c:y val="3.5277777777777776E-2"/>
                </c:manualLayout>
              </c:layout>
              <c:tx>
                <c:rich>
                  <a:bodyPr/>
                  <a:lstStyle/>
                  <a:p>
                    <a:fld id="{4A9D04E2-B142-3A40-B428-6C5B904D8B42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 </a:t>
                    </a:r>
                  </a:p>
                  <a:p>
                    <a:fld id="{B3D1A680-010A-F147-BC83-53545474A80B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D9C-4135-9A4B-695EBAEA5DF6}"/>
                </c:ext>
              </c:extLst>
            </c:dLbl>
            <c:dLbl>
              <c:idx val="1"/>
              <c:layout>
                <c:manualLayout>
                  <c:x val="-5.6002234369633003E-2"/>
                  <c:y val="8.429276715283681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Heures supplémentaires/Overuren</a:t>
                    </a:r>
                    <a:r>
                      <a:rPr lang="en-US" baseline="0"/>
                      <a:t> </a:t>
                    </a:r>
                  </a:p>
                  <a:p>
                    <a:pPr>
                      <a:defRPr/>
                    </a:pPr>
                    <a:endParaRPr lang="en-US" baseline="0"/>
                  </a:p>
                  <a:p>
                    <a:pPr>
                      <a:defRPr/>
                    </a:pPr>
                    <a:fld id="{68CC3EA7-8EB6-A346-BC3C-C21CA81B26B5}" type="PERCENTAGE">
                      <a:rPr lang="en-US" baseline="0"/>
                      <a:pPr>
                        <a:defRPr/>
                      </a:pPr>
                      <a:t>[POURCENTAGE]</a:t>
                    </a:fld>
                    <a:endParaRPr lang="fr-FR"/>
                  </a:p>
                </c:rich>
              </c:tx>
              <c:numFmt formatCode="0.00%" sourceLinked="0"/>
              <c:spPr>
                <a:ln w="0">
                  <a:noFill/>
                  <a:bevel/>
                </a:ln>
                <a:effectLst>
                  <a:glow>
                    <a:srgbClr val="FFFF66"/>
                  </a:glow>
                </a:effectLst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75012770828488"/>
                      <c:h val="0.189186906398540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9C-4135-9A4B-695EBAEA5DF6}"/>
                </c:ext>
              </c:extLst>
            </c:dLbl>
            <c:dLbl>
              <c:idx val="2"/>
              <c:layout>
                <c:manualLayout>
                  <c:x val="-0.11252976516831197"/>
                  <c:y val="4.631448827205890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Pensions/Pensioenen </a:t>
                    </a:r>
                    <a:r>
                      <a:rPr lang="en-US" baseline="0"/>
                      <a:t>
</a:t>
                    </a:r>
                    <a:fld id="{1AE8402B-E38E-4A44-ADC5-803449EC4851}" type="PERCENTAGE">
                      <a:rPr lang="en-US" baseline="0"/>
                      <a:pPr>
                        <a:defRPr/>
                      </a:pPr>
                      <a:t>[POURCENTAGE]</a:t>
                    </a:fld>
                    <a:endParaRPr lang="en-US" baseline="0"/>
                  </a:p>
                </c:rich>
              </c:tx>
              <c:numFmt formatCode="0.00%" sourceLinked="0"/>
              <c:spPr>
                <a:ln w="0">
                  <a:noFill/>
                  <a:bevel/>
                </a:ln>
                <a:effectLst>
                  <a:glow>
                    <a:srgbClr val="FFFF66"/>
                  </a:glow>
                </a:effectLst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53729661396968"/>
                      <c:h val="0.1969629170373165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D9C-4135-9A4B-695EBAEA5DF6}"/>
                </c:ext>
              </c:extLst>
            </c:dLbl>
            <c:dLbl>
              <c:idx val="3"/>
              <c:layout>
                <c:manualLayout>
                  <c:x val="-0.17336507936507936"/>
                  <c:y val="-2.9398148148148149E-2"/>
                </c:manualLayout>
              </c:layout>
              <c:tx>
                <c:rich>
                  <a:bodyPr/>
                  <a:lstStyle/>
                  <a:p>
                    <a:fld id="{6C89237A-C882-3A40-A890-A71368A4D37D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 </a:t>
                    </a:r>
                  </a:p>
                  <a:p>
                    <a:fld id="{667419AD-5E61-E747-A7A5-CE0049CA207C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9C-4135-9A4B-695EBAEA5DF6}"/>
                </c:ext>
              </c:extLst>
            </c:dLbl>
            <c:dLbl>
              <c:idx val="4"/>
              <c:layout>
                <c:manualLayout>
                  <c:x val="-3.8301587301587302E-2"/>
                  <c:y val="-0.12347222222222222"/>
                </c:manualLayout>
              </c:layout>
              <c:tx>
                <c:rich>
                  <a:bodyPr/>
                  <a:lstStyle/>
                  <a:p>
                    <a:fld id="{67F84503-D940-1B4E-B9F8-79113038452A}" type="CATEGORYNAME">
                      <a:rPr lang="en-US"/>
                      <a:pPr/>
                      <a:t>[NOM DE CATÉGORIE]</a:t>
                    </a:fld>
                    <a:r>
                      <a:rPr lang="en-US"/>
                      <a:t> / Andere</a:t>
                    </a:r>
                    <a:r>
                      <a:rPr lang="en-US" baseline="0"/>
                      <a:t>
</a:t>
                    </a:r>
                    <a:fld id="{797B4F8A-6311-6243-8D05-80188755868B}" type="PERCENTAGE">
                      <a:rPr lang="en-US" baseline="0"/>
                      <a:pPr/>
                      <a:t>[POURCENTAGE]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D9C-4135-9A4B-695EBAEA5DF6}"/>
                </c:ext>
              </c:extLst>
            </c:dLbl>
            <c:numFmt formatCode="0.00%" sourceLinked="0"/>
            <c:spPr>
              <a:ln w="0">
                <a:noFill/>
                <a:bevel/>
              </a:ln>
              <a:effectLst>
                <a:glow>
                  <a:srgbClr val="FFFF66"/>
                </a:glow>
              </a:effectLst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Répartition_Verdeling!$A$78:$A$82</c:f>
              <c:strCache>
                <c:ptCount val="5"/>
                <c:pt idx="0">
                  <c:v>Traitements / Salarissen</c:v>
                </c:pt>
                <c:pt idx="1">
                  <c:v>Heures supplémentaires / Overwerk</c:v>
                </c:pt>
                <c:pt idx="2">
                  <c:v>Pensions / Pensionen</c:v>
                </c:pt>
                <c:pt idx="3">
                  <c:v>Pécules de vacances / Vakantiegeld</c:v>
                </c:pt>
                <c:pt idx="4">
                  <c:v>Autres / Andere</c:v>
                </c:pt>
              </c:strCache>
            </c:strRef>
          </c:cat>
          <c:val>
            <c:numRef>
              <c:f>Répartition_Verdeling!$W$78:$W$82</c:f>
              <c:numCache>
                <c:formatCode>0%</c:formatCode>
                <c:ptCount val="5"/>
                <c:pt idx="0">
                  <c:v>0.54491938623578506</c:v>
                </c:pt>
                <c:pt idx="1">
                  <c:v>0.11190331236923165</c:v>
                </c:pt>
                <c:pt idx="2">
                  <c:v>0.16332215635116584</c:v>
                </c:pt>
                <c:pt idx="3">
                  <c:v>3.3348612867675868E-2</c:v>
                </c:pt>
                <c:pt idx="4">
                  <c:v>0.14650653217614151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9C-4135-9A4B-695EBAEA5D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</a:t>
            </a:r>
            <a:r>
              <a:rPr lang="en-US" baseline="0"/>
              <a:t> des dépenses de personnel opérationnel / Aandeel in operationele personeelskosten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015111111111113E-2"/>
          <c:y val="0.12100416666666668"/>
          <c:w val="0.93781822222222222"/>
          <c:h val="0.77286111111111111"/>
        </c:manualLayout>
      </c:layout>
      <c:lineChart>
        <c:grouping val="standard"/>
        <c:varyColors val="0"/>
        <c:ser>
          <c:idx val="0"/>
          <c:order val="0"/>
          <c:tx>
            <c:strRef>
              <c:f>Répartition_Verdeling!$A$78</c:f>
              <c:strCache>
                <c:ptCount val="1"/>
                <c:pt idx="0">
                  <c:v>Traitements / Salarissen</c:v>
                </c:pt>
              </c:strCache>
            </c:strRef>
          </c:tx>
          <c:cat>
            <c:numRef>
              <c:f>Répartition_Verdeling!$H$77:$W$77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Répartition_Verdeling!$H$78:$W$78</c:f>
              <c:numCache>
                <c:formatCode>0%</c:formatCode>
                <c:ptCount val="16"/>
                <c:pt idx="0">
                  <c:v>0.61842321117009547</c:v>
                </c:pt>
                <c:pt idx="1">
                  <c:v>0.62104420174059405</c:v>
                </c:pt>
                <c:pt idx="2">
                  <c:v>0.61195072089822666</c:v>
                </c:pt>
                <c:pt idx="3">
                  <c:v>0.610216174974474</c:v>
                </c:pt>
                <c:pt idx="4">
                  <c:v>0.6036842003812829</c:v>
                </c:pt>
                <c:pt idx="5">
                  <c:v>0.60081572912408454</c:v>
                </c:pt>
                <c:pt idx="6">
                  <c:v>0.58619662074140977</c:v>
                </c:pt>
                <c:pt idx="7">
                  <c:v>0.5788870539943749</c:v>
                </c:pt>
                <c:pt idx="8">
                  <c:v>0.56467755328158553</c:v>
                </c:pt>
                <c:pt idx="9">
                  <c:v>0.57138539871736882</c:v>
                </c:pt>
                <c:pt idx="10">
                  <c:v>0.56910836311282531</c:v>
                </c:pt>
                <c:pt idx="11">
                  <c:v>0.56731485229615963</c:v>
                </c:pt>
                <c:pt idx="12">
                  <c:v>0.55784967232764826</c:v>
                </c:pt>
                <c:pt idx="13">
                  <c:v>0.55741325895064808</c:v>
                </c:pt>
                <c:pt idx="14">
                  <c:v>0.55554535581847464</c:v>
                </c:pt>
                <c:pt idx="15">
                  <c:v>0.54491938623578506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25-4EA8-B2B1-E559834D57B9}"/>
            </c:ext>
          </c:extLst>
        </c:ser>
        <c:ser>
          <c:idx val="1"/>
          <c:order val="1"/>
          <c:tx>
            <c:strRef>
              <c:f>Répartition_Verdeling!$A$79</c:f>
              <c:strCache>
                <c:ptCount val="1"/>
                <c:pt idx="0">
                  <c:v>Heures supplémentaires / Overwerk</c:v>
                </c:pt>
              </c:strCache>
            </c:strRef>
          </c:tx>
          <c:cat>
            <c:numRef>
              <c:f>Répartition_Verdeling!$H$77:$W$77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Répartition_Verdeling!$H$79:$W$79</c:f>
              <c:numCache>
                <c:formatCode>0%</c:formatCode>
                <c:ptCount val="16"/>
                <c:pt idx="0">
                  <c:v>0.11811853403732844</c:v>
                </c:pt>
                <c:pt idx="1">
                  <c:v>0.12134491668113311</c:v>
                </c:pt>
                <c:pt idx="2">
                  <c:v>0.11814914002082083</c:v>
                </c:pt>
                <c:pt idx="3">
                  <c:v>0.11492022428118559</c:v>
                </c:pt>
                <c:pt idx="4">
                  <c:v>0.11610472147001685</c:v>
                </c:pt>
                <c:pt idx="5">
                  <c:v>0.11213311362109918</c:v>
                </c:pt>
                <c:pt idx="6">
                  <c:v>0.10684262032299072</c:v>
                </c:pt>
                <c:pt idx="7">
                  <c:v>0.10687649584362933</c:v>
                </c:pt>
                <c:pt idx="8">
                  <c:v>0.11455800728978181</c:v>
                </c:pt>
                <c:pt idx="9">
                  <c:v>0.10831081596484191</c:v>
                </c:pt>
                <c:pt idx="10">
                  <c:v>0.11004540787837286</c:v>
                </c:pt>
                <c:pt idx="11">
                  <c:v>0.11354650358729335</c:v>
                </c:pt>
                <c:pt idx="12">
                  <c:v>0.11540002832015611</c:v>
                </c:pt>
                <c:pt idx="13">
                  <c:v>0.11262049538679003</c:v>
                </c:pt>
                <c:pt idx="14">
                  <c:v>0.11265215956831408</c:v>
                </c:pt>
                <c:pt idx="15">
                  <c:v>0.11190331236923165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5-4EA8-B2B1-E559834D57B9}"/>
            </c:ext>
          </c:extLst>
        </c:ser>
        <c:ser>
          <c:idx val="2"/>
          <c:order val="2"/>
          <c:tx>
            <c:strRef>
              <c:f>Répartition_Verdeling!$A$80</c:f>
              <c:strCache>
                <c:ptCount val="1"/>
                <c:pt idx="0">
                  <c:v>Pensions / Pensionen</c:v>
                </c:pt>
              </c:strCache>
            </c:strRef>
          </c:tx>
          <c:cat>
            <c:numRef>
              <c:f>Répartition_Verdeling!$H$77:$W$77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Répartition_Verdeling!$H$80:$W$80</c:f>
              <c:numCache>
                <c:formatCode>0%</c:formatCode>
                <c:ptCount val="16"/>
                <c:pt idx="0">
                  <c:v>0.11020111522716544</c:v>
                </c:pt>
                <c:pt idx="1">
                  <c:v>0.11272647338213483</c:v>
                </c:pt>
                <c:pt idx="2">
                  <c:v>0.10103916412254112</c:v>
                </c:pt>
                <c:pt idx="3">
                  <c:v>0.10035152474353105</c:v>
                </c:pt>
                <c:pt idx="4">
                  <c:v>0.10477874358947742</c:v>
                </c:pt>
                <c:pt idx="5">
                  <c:v>0.11737382945472512</c:v>
                </c:pt>
                <c:pt idx="6">
                  <c:v>0.12529862085662566</c:v>
                </c:pt>
                <c:pt idx="7">
                  <c:v>0.14659212303321587</c:v>
                </c:pt>
                <c:pt idx="8">
                  <c:v>0.15746348067190097</c:v>
                </c:pt>
                <c:pt idx="9">
                  <c:v>0.15814209522698738</c:v>
                </c:pt>
                <c:pt idx="10">
                  <c:v>0.15884599193067353</c:v>
                </c:pt>
                <c:pt idx="11">
                  <c:v>0.15547550827006923</c:v>
                </c:pt>
                <c:pt idx="12">
                  <c:v>0.15257527291864728</c:v>
                </c:pt>
                <c:pt idx="13">
                  <c:v>0.15575940796888424</c:v>
                </c:pt>
                <c:pt idx="14">
                  <c:v>0.16360462587165644</c:v>
                </c:pt>
                <c:pt idx="15">
                  <c:v>0.16332215635116584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25-4EA8-B2B1-E559834D57B9}"/>
            </c:ext>
          </c:extLst>
        </c:ser>
        <c:ser>
          <c:idx val="3"/>
          <c:order val="3"/>
          <c:tx>
            <c:strRef>
              <c:f>Répartition_Verdeling!$A$81</c:f>
              <c:strCache>
                <c:ptCount val="1"/>
                <c:pt idx="0">
                  <c:v>Pécules de vacances / Vakantiegeld</c:v>
                </c:pt>
              </c:strCache>
            </c:strRef>
          </c:tx>
          <c:cat>
            <c:numRef>
              <c:f>Répartition_Verdeling!$H$77:$W$77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Répartition_Verdeling!$H$81:$W$81</c:f>
              <c:numCache>
                <c:formatCode>0%</c:formatCode>
                <c:ptCount val="16"/>
                <c:pt idx="0">
                  <c:v>2.7522542390311419E-2</c:v>
                </c:pt>
                <c:pt idx="1">
                  <c:v>2.996627668168219E-2</c:v>
                </c:pt>
                <c:pt idx="2">
                  <c:v>3.5280930247651131E-2</c:v>
                </c:pt>
                <c:pt idx="3">
                  <c:v>3.7934557903710468E-2</c:v>
                </c:pt>
                <c:pt idx="4">
                  <c:v>3.7846931267663135E-2</c:v>
                </c:pt>
                <c:pt idx="5">
                  <c:v>3.8049611607190767E-2</c:v>
                </c:pt>
                <c:pt idx="6">
                  <c:v>4.7732053757098346E-2</c:v>
                </c:pt>
                <c:pt idx="7">
                  <c:v>3.7295810954554247E-2</c:v>
                </c:pt>
                <c:pt idx="8">
                  <c:v>3.5875902185955107E-2</c:v>
                </c:pt>
                <c:pt idx="9">
                  <c:v>3.6027053706539455E-2</c:v>
                </c:pt>
                <c:pt idx="10">
                  <c:v>3.7584302818963848E-2</c:v>
                </c:pt>
                <c:pt idx="11">
                  <c:v>3.5491907731508884E-2</c:v>
                </c:pt>
                <c:pt idx="12">
                  <c:v>3.5204087831086701E-2</c:v>
                </c:pt>
                <c:pt idx="13">
                  <c:v>3.5833512989410107E-2</c:v>
                </c:pt>
                <c:pt idx="14">
                  <c:v>3.4008046829360185E-2</c:v>
                </c:pt>
                <c:pt idx="15">
                  <c:v>3.3348612867675868E-2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25-4EA8-B2B1-E559834D5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59520"/>
        <c:axId val="139665408"/>
      </c:lineChart>
      <c:catAx>
        <c:axId val="1396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9665408"/>
        <c:crosses val="autoZero"/>
        <c:auto val="1"/>
        <c:lblAlgn val="ctr"/>
        <c:lblOffset val="100"/>
        <c:noMultiLvlLbl val="0"/>
      </c:catAx>
      <c:valAx>
        <c:axId val="139665408"/>
        <c:scaling>
          <c:orientation val="minMax"/>
          <c:max val="0.7500000000000001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39659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Dépenses de personnel opérationnel (en millions) / Operationele personeelskosten (in miljoenen)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Répartition_Verdeling!$H$4:$W$4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Répartition_Verdeling!$H$11:$W$11</c:f>
              <c:numCache>
                <c:formatCode>#,##0.00</c:formatCode>
                <c:ptCount val="16"/>
                <c:pt idx="0">
                  <c:v>322406375.25999999</c:v>
                </c:pt>
                <c:pt idx="1">
                  <c:v>334578969.76999998</c:v>
                </c:pt>
                <c:pt idx="2">
                  <c:v>333582213.31999999</c:v>
                </c:pt>
                <c:pt idx="3">
                  <c:v>345796124.56000006</c:v>
                </c:pt>
                <c:pt idx="4">
                  <c:v>373575613.04000002</c:v>
                </c:pt>
                <c:pt idx="5">
                  <c:v>388140686.23000008</c:v>
                </c:pt>
                <c:pt idx="6">
                  <c:v>406490637.89999998</c:v>
                </c:pt>
                <c:pt idx="7">
                  <c:v>413808389.87</c:v>
                </c:pt>
                <c:pt idx="8">
                  <c:v>428392577.01000005</c:v>
                </c:pt>
                <c:pt idx="9">
                  <c:v>432706568.43000001</c:v>
                </c:pt>
                <c:pt idx="10">
                  <c:v>433607017.23000008</c:v>
                </c:pt>
                <c:pt idx="11">
                  <c:v>451010932.72000003</c:v>
                </c:pt>
                <c:pt idx="12">
                  <c:v>460744282.25</c:v>
                </c:pt>
                <c:pt idx="13">
                  <c:v>466885761.241</c:v>
                </c:pt>
                <c:pt idx="14">
                  <c:v>507623651.15000004</c:v>
                </c:pt>
                <c:pt idx="15">
                  <c:v>561411393.46000004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F-4B43-9835-9FE3F8724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94464"/>
        <c:axId val="139696000"/>
      </c:barChart>
      <c:catAx>
        <c:axId val="13969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9696000"/>
        <c:crosses val="autoZero"/>
        <c:auto val="1"/>
        <c:lblAlgn val="ctr"/>
        <c:lblOffset val="100"/>
        <c:noMultiLvlLbl val="0"/>
      </c:catAx>
      <c:valAx>
        <c:axId val="139696000"/>
        <c:scaling>
          <c:orientation val="minMax"/>
        </c:scaling>
        <c:delete val="1"/>
        <c:axPos val="l"/>
        <c:majorGridlines/>
        <c:numFmt formatCode="#,##0.00" sourceLinked="1"/>
        <c:majorTickMark val="none"/>
        <c:minorTickMark val="none"/>
        <c:tickLblPos val="nextTo"/>
        <c:crossAx val="139694464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Dépenses de fonctionnement / Werkingskosten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DOF_GUW!$H$4:$W$4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DOF_GUW!$H$11:$W$11</c:f>
              <c:numCache>
                <c:formatCode>#,##0.00</c:formatCode>
                <c:ptCount val="16"/>
                <c:pt idx="0">
                  <c:v>36398374.369999997</c:v>
                </c:pt>
                <c:pt idx="1">
                  <c:v>39797768.770000003</c:v>
                </c:pt>
                <c:pt idx="2">
                  <c:v>46871705.670000002</c:v>
                </c:pt>
                <c:pt idx="3">
                  <c:v>46908123.240000002</c:v>
                </c:pt>
                <c:pt idx="4">
                  <c:v>45136111.439999998</c:v>
                </c:pt>
                <c:pt idx="5">
                  <c:v>45009456.289999992</c:v>
                </c:pt>
                <c:pt idx="6">
                  <c:v>43804359.309999995</c:v>
                </c:pt>
                <c:pt idx="7">
                  <c:v>43742159.609999999</c:v>
                </c:pt>
                <c:pt idx="8">
                  <c:v>44349756.710000001</c:v>
                </c:pt>
                <c:pt idx="9">
                  <c:v>46383287.469999999</c:v>
                </c:pt>
                <c:pt idx="10">
                  <c:v>50867551.539999999</c:v>
                </c:pt>
                <c:pt idx="11">
                  <c:v>51132868.689999998</c:v>
                </c:pt>
                <c:pt idx="12">
                  <c:v>51409737.25</c:v>
                </c:pt>
                <c:pt idx="13">
                  <c:v>51172306.749999993</c:v>
                </c:pt>
                <c:pt idx="14">
                  <c:v>55963185.060000002</c:v>
                </c:pt>
                <c:pt idx="15">
                  <c:v>58899131.719999999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5-4DB5-8F86-2F00097E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12768"/>
        <c:axId val="139747328"/>
      </c:barChart>
      <c:catAx>
        <c:axId val="1397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9747328"/>
        <c:crosses val="autoZero"/>
        <c:auto val="1"/>
        <c:lblAlgn val="ctr"/>
        <c:lblOffset val="100"/>
        <c:noMultiLvlLbl val="0"/>
      </c:catAx>
      <c:valAx>
        <c:axId val="13974732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3971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'Ex propre_Eigen dienstjaar'!$N$4:$W$4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'Ex propre_Eigen dienstjaar'!$N$11:$W$11</c:f>
              <c:numCache>
                <c:formatCode>#,##0.00</c:formatCode>
                <c:ptCount val="10"/>
                <c:pt idx="0">
                  <c:v>12438903.510000009</c:v>
                </c:pt>
                <c:pt idx="1">
                  <c:v>9137151.8599999957</c:v>
                </c:pt>
                <c:pt idx="2">
                  <c:v>13348576.109999992</c:v>
                </c:pt>
                <c:pt idx="3">
                  <c:v>14887756.349999979</c:v>
                </c:pt>
                <c:pt idx="4">
                  <c:v>11427467.850000024</c:v>
                </c:pt>
                <c:pt idx="5">
                  <c:v>-443439.72000005096</c:v>
                </c:pt>
                <c:pt idx="6">
                  <c:v>5471806.5599999577</c:v>
                </c:pt>
                <c:pt idx="7">
                  <c:v>1682975.9099999964</c:v>
                </c:pt>
                <c:pt idx="8">
                  <c:v>-21168732.970000058</c:v>
                </c:pt>
                <c:pt idx="9">
                  <c:v>-21635138.059999961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6-4EBC-AC5A-6C37A9136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55584"/>
        <c:axId val="137957376"/>
      </c:barChart>
      <c:catAx>
        <c:axId val="1379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7957376"/>
        <c:crosses val="autoZero"/>
        <c:auto val="1"/>
        <c:lblAlgn val="ctr"/>
        <c:lblOffset val="100"/>
        <c:noMultiLvlLbl val="0"/>
      </c:catAx>
      <c:valAx>
        <c:axId val="137957376"/>
        <c:scaling>
          <c:orientation val="minMax"/>
        </c:scaling>
        <c:delete val="1"/>
        <c:axPos val="l"/>
        <c:majorGridlines/>
        <c:numFmt formatCode="#,##0.00" sourceLinked="1"/>
        <c:majorTickMark val="none"/>
        <c:minorTickMark val="none"/>
        <c:tickLblPos val="nextTo"/>
        <c:crossAx val="13795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Dépenses de fonctionnement par habitant / Werkingskosten per inwoner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DOF_GUW!$H$16:$W$16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DOF_GUW!$H$23:$W$23</c:f>
              <c:numCache>
                <c:formatCode>#,##0.00</c:formatCode>
                <c:ptCount val="16"/>
                <c:pt idx="0">
                  <c:v>199.41434777367266</c:v>
                </c:pt>
                <c:pt idx="1">
                  <c:v>213.19167153093665</c:v>
                </c:pt>
                <c:pt idx="2">
                  <c:v>243.02080730027461</c:v>
                </c:pt>
                <c:pt idx="3">
                  <c:v>237.96163305500801</c:v>
                </c:pt>
                <c:pt idx="4">
                  <c:v>227.97174164282904</c:v>
                </c:pt>
                <c:pt idx="5">
                  <c:v>223.65231582879991</c:v>
                </c:pt>
                <c:pt idx="6">
                  <c:v>216.39307219263074</c:v>
                </c:pt>
                <c:pt idx="7">
                  <c:v>213.20035498589004</c:v>
                </c:pt>
                <c:pt idx="8">
                  <c:v>213.77989578979597</c:v>
                </c:pt>
                <c:pt idx="9">
                  <c:v>220.5133887660821</c:v>
                </c:pt>
                <c:pt idx="10">
                  <c:v>240.72071648296111</c:v>
                </c:pt>
                <c:pt idx="11">
                  <c:v>240.53746141616878</c:v>
                </c:pt>
                <c:pt idx="12">
                  <c:v>239.79474010749774</c:v>
                </c:pt>
                <c:pt idx="13">
                  <c:v>239.04008596255841</c:v>
                </c:pt>
                <c:pt idx="14">
                  <c:v>258.86090869064765</c:v>
                </c:pt>
                <c:pt idx="15">
                  <c:v>268.66646218731069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2-49E6-B9EF-84DCFEEA4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67168"/>
        <c:axId val="139773056"/>
      </c:barChart>
      <c:catAx>
        <c:axId val="13976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9773056"/>
        <c:crosses val="autoZero"/>
        <c:auto val="1"/>
        <c:lblAlgn val="ctr"/>
        <c:lblOffset val="100"/>
        <c:noMultiLvlLbl val="0"/>
      </c:catAx>
      <c:valAx>
        <c:axId val="13977305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3976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Dépenses d'investissements / </a:t>
            </a:r>
            <a:r>
              <a:rPr lang="fr-BE" sz="1000" b="1" i="0" u="none" strike="noStrike" baseline="0">
                <a:effectLst/>
              </a:rPr>
              <a:t>Investeringsuitgaven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Extraordinaire_Buitengewoon!$B$16:$W$16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Extraordinaire_Buitengewoon!$B$23:$W$23</c:f>
              <c:numCache>
                <c:formatCode>#,##0.00</c:formatCode>
                <c:ptCount val="22"/>
                <c:pt idx="0">
                  <c:v>10488358.549999999</c:v>
                </c:pt>
                <c:pt idx="1">
                  <c:v>10548880.49</c:v>
                </c:pt>
                <c:pt idx="2">
                  <c:v>21053617.34</c:v>
                </c:pt>
                <c:pt idx="3">
                  <c:v>17385787.780000001</c:v>
                </c:pt>
                <c:pt idx="4">
                  <c:v>14760446.199999999</c:v>
                </c:pt>
                <c:pt idx="5">
                  <c:v>17055788.579999998</c:v>
                </c:pt>
                <c:pt idx="6">
                  <c:v>11007005.539999999</c:v>
                </c:pt>
                <c:pt idx="7">
                  <c:v>11921404.42</c:v>
                </c:pt>
                <c:pt idx="8">
                  <c:v>30374345.759999998</c:v>
                </c:pt>
                <c:pt idx="9">
                  <c:v>18804875.5</c:v>
                </c:pt>
                <c:pt idx="10">
                  <c:v>18177706.090000004</c:v>
                </c:pt>
                <c:pt idx="11">
                  <c:v>20780282.719999999</c:v>
                </c:pt>
                <c:pt idx="12">
                  <c:v>21463384.930000003</c:v>
                </c:pt>
                <c:pt idx="13">
                  <c:v>11525408.210000001</c:v>
                </c:pt>
                <c:pt idx="14">
                  <c:v>22107375.66</c:v>
                </c:pt>
                <c:pt idx="15">
                  <c:v>20652690.209999997</c:v>
                </c:pt>
                <c:pt idx="16">
                  <c:v>23521350.940000001</c:v>
                </c:pt>
                <c:pt idx="17">
                  <c:v>22012531.229999997</c:v>
                </c:pt>
                <c:pt idx="18">
                  <c:v>30957999</c:v>
                </c:pt>
                <c:pt idx="19">
                  <c:v>21919797.440000001</c:v>
                </c:pt>
                <c:pt idx="20">
                  <c:v>24898582.869999997</c:v>
                </c:pt>
                <c:pt idx="21">
                  <c:v>11987825.57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6-44AD-A69E-3677117B4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02720"/>
        <c:axId val="139504256"/>
      </c:barChart>
      <c:catAx>
        <c:axId val="13950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9504256"/>
        <c:crosses val="autoZero"/>
        <c:auto val="1"/>
        <c:lblAlgn val="ctr"/>
        <c:lblOffset val="100"/>
        <c:noMultiLvlLbl val="0"/>
      </c:catAx>
      <c:valAx>
        <c:axId val="13950425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3950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827-42E2-8E5F-BD47FB33FB83}"/>
              </c:ext>
            </c:extLst>
          </c:dPt>
          <c:cat>
            <c:numRef>
              <c:f>'Résulat global_Globaal resulta'!$N$4:$W$4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'Résulat global_Globaal resulta'!$N$11:$W$11</c:f>
              <c:numCache>
                <c:formatCode>#,##0.00</c:formatCode>
                <c:ptCount val="10"/>
                <c:pt idx="0">
                  <c:v>20934956.250000007</c:v>
                </c:pt>
                <c:pt idx="1">
                  <c:v>30989574.989999995</c:v>
                </c:pt>
                <c:pt idx="2">
                  <c:v>32855316.809999991</c:v>
                </c:pt>
                <c:pt idx="3">
                  <c:v>40784574.710000008</c:v>
                </c:pt>
                <c:pt idx="4">
                  <c:v>54946537.060000025</c:v>
                </c:pt>
                <c:pt idx="5">
                  <c:v>40487175.579999954</c:v>
                </c:pt>
                <c:pt idx="6">
                  <c:v>47726062.859999955</c:v>
                </c:pt>
                <c:pt idx="7">
                  <c:v>50624720.629999995</c:v>
                </c:pt>
                <c:pt idx="8">
                  <c:v>33649949.079999946</c:v>
                </c:pt>
                <c:pt idx="9">
                  <c:v>16347420.36000004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27-42E2-8E5F-BD47FB33F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93632"/>
        <c:axId val="138295168"/>
      </c:barChart>
      <c:catAx>
        <c:axId val="1382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8295168"/>
        <c:crosses val="autoZero"/>
        <c:auto val="1"/>
        <c:lblAlgn val="ctr"/>
        <c:lblOffset val="100"/>
        <c:noMultiLvlLbl val="0"/>
      </c:catAx>
      <c:valAx>
        <c:axId val="13829516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3829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5889001602806"/>
          <c:y val="8.5153841545516057E-2"/>
          <c:w val="0.87552463724506202"/>
          <c:h val="0.855898167690181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'Global+réserves_Globaal+reserve'!$N$15:$W$15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'Global+réserves_Globaal+reserve'!$N$22:$W$22</c:f>
              <c:numCache>
                <c:formatCode>#,##0.00</c:formatCode>
                <c:ptCount val="10"/>
                <c:pt idx="0">
                  <c:v>23695208.380000006</c:v>
                </c:pt>
                <c:pt idx="1">
                  <c:v>34052913.229999997</c:v>
                </c:pt>
                <c:pt idx="2">
                  <c:v>41577185.75999999</c:v>
                </c:pt>
                <c:pt idx="3">
                  <c:v>57577023.410000004</c:v>
                </c:pt>
                <c:pt idx="4">
                  <c:v>73433232.940000013</c:v>
                </c:pt>
                <c:pt idx="5">
                  <c:v>56353318.589999951</c:v>
                </c:pt>
                <c:pt idx="6">
                  <c:v>84611398.459999949</c:v>
                </c:pt>
                <c:pt idx="7">
                  <c:v>88362333.310000002</c:v>
                </c:pt>
                <c:pt idx="8">
                  <c:v>73068127.899999946</c:v>
                </c:pt>
                <c:pt idx="9">
                  <c:v>35999842.370000042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1-4AAD-94AE-D19EECD22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56608"/>
        <c:axId val="138358144"/>
      </c:barChart>
      <c:catAx>
        <c:axId val="13835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8358144"/>
        <c:crosses val="autoZero"/>
        <c:auto val="1"/>
        <c:lblAlgn val="ctr"/>
        <c:lblOffset val="100"/>
        <c:noMultiLvlLbl val="0"/>
      </c:catAx>
      <c:valAx>
        <c:axId val="13835814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3835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Réserves extraordinaires / Buitengewone reserves</a:t>
            </a:r>
          </a:p>
        </c:rich>
      </c:tx>
      <c:layout>
        <c:manualLayout>
          <c:xMode val="edge"/>
          <c:yMode val="edge"/>
          <c:x val="0.27705051572556849"/>
          <c:y val="2.58161506109257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Réserves_Reserves!$B$25</c:f>
              <c:strCache>
                <c:ptCount val="1"/>
                <c:pt idx="0">
                  <c:v>Buitengewone reserves</c:v>
                </c:pt>
              </c:strCache>
            </c:strRef>
          </c:tx>
          <c:invertIfNegative val="0"/>
          <c:cat>
            <c:numRef>
              <c:f>Réserves_Reserves!$B$26:$S$26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Réserves_Reserves!$B$33:$S$33</c:f>
              <c:numCache>
                <c:formatCode>#,##0.00</c:formatCode>
                <c:ptCount val="18"/>
                <c:pt idx="0">
                  <c:v>0</c:v>
                </c:pt>
                <c:pt idx="1">
                  <c:v>5848479.7199999997</c:v>
                </c:pt>
                <c:pt idx="2">
                  <c:v>5848479.7199999997</c:v>
                </c:pt>
                <c:pt idx="3">
                  <c:v>6223362.3899999997</c:v>
                </c:pt>
                <c:pt idx="4">
                  <c:v>6995594.0800000001</c:v>
                </c:pt>
                <c:pt idx="5">
                  <c:v>6995594.0800000001</c:v>
                </c:pt>
                <c:pt idx="6">
                  <c:v>6620711.4100000001</c:v>
                </c:pt>
                <c:pt idx="7">
                  <c:v>6620711.4100000001</c:v>
                </c:pt>
                <c:pt idx="8">
                  <c:v>6620711.4100000001</c:v>
                </c:pt>
                <c:pt idx="9">
                  <c:v>6352208.2699999996</c:v>
                </c:pt>
                <c:pt idx="10">
                  <c:v>6035580.4100000001</c:v>
                </c:pt>
                <c:pt idx="11">
                  <c:v>6210585.29</c:v>
                </c:pt>
                <c:pt idx="12">
                  <c:v>6014056.7199999997</c:v>
                </c:pt>
                <c:pt idx="13">
                  <c:v>6527985.7199999997</c:v>
                </c:pt>
                <c:pt idx="14">
                  <c:v>13741737.6</c:v>
                </c:pt>
                <c:pt idx="15">
                  <c:v>12698695.66</c:v>
                </c:pt>
                <c:pt idx="16">
                  <c:v>13094426.039999999</c:v>
                </c:pt>
                <c:pt idx="17">
                  <c:v>13003017.1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C-43CE-9C9B-FFCC7097E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46048"/>
        <c:axId val="138947584"/>
      </c:barChart>
      <c:catAx>
        <c:axId val="13894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47584"/>
        <c:crosses val="autoZero"/>
        <c:auto val="1"/>
        <c:lblAlgn val="ctr"/>
        <c:lblOffset val="100"/>
        <c:noMultiLvlLbl val="0"/>
      </c:catAx>
      <c:valAx>
        <c:axId val="1389475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3894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Réserves ordinaires / Gewone reserves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Réserves_Reserves!$B$3</c:f>
              <c:strCache>
                <c:ptCount val="1"/>
                <c:pt idx="0">
                  <c:v>Gewone reserves</c:v>
                </c:pt>
              </c:strCache>
            </c:strRef>
          </c:tx>
          <c:invertIfNegative val="0"/>
          <c:cat>
            <c:numRef>
              <c:f>Réserves_Reserves!$B$4:$S$4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Réserves_Reserves!$B$11:$S$11</c:f>
              <c:numCache>
                <c:formatCode>#,##0.00</c:formatCode>
                <c:ptCount val="18"/>
                <c:pt idx="0">
                  <c:v>0</c:v>
                </c:pt>
                <c:pt idx="1">
                  <c:v>14187810.390000001</c:v>
                </c:pt>
                <c:pt idx="2">
                  <c:v>19979200.789999999</c:v>
                </c:pt>
                <c:pt idx="3">
                  <c:v>22331713.559999999</c:v>
                </c:pt>
                <c:pt idx="4">
                  <c:v>16114911.720000001</c:v>
                </c:pt>
                <c:pt idx="5">
                  <c:v>9710654.0999999996</c:v>
                </c:pt>
                <c:pt idx="6">
                  <c:v>5958218.3300000001</c:v>
                </c:pt>
                <c:pt idx="7">
                  <c:v>8576217.0700000003</c:v>
                </c:pt>
                <c:pt idx="8">
                  <c:v>4095608.52</c:v>
                </c:pt>
                <c:pt idx="9">
                  <c:v>949643.07</c:v>
                </c:pt>
                <c:pt idx="10">
                  <c:v>1045495.59</c:v>
                </c:pt>
                <c:pt idx="11">
                  <c:v>1045495.59</c:v>
                </c:pt>
                <c:pt idx="12">
                  <c:v>1045495.59</c:v>
                </c:pt>
                <c:pt idx="13">
                  <c:v>1152429.93</c:v>
                </c:pt>
                <c:pt idx="14">
                  <c:v>6057112.4100000001</c:v>
                </c:pt>
                <c:pt idx="15">
                  <c:v>13752081.369999999</c:v>
                </c:pt>
                <c:pt idx="16">
                  <c:v>15605765.529999999</c:v>
                </c:pt>
                <c:pt idx="17">
                  <c:v>10515552.050000001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9-411D-8B91-860F4BA91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80352"/>
        <c:axId val="138982144"/>
      </c:barChart>
      <c:catAx>
        <c:axId val="13898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82144"/>
        <c:crosses val="autoZero"/>
        <c:auto val="1"/>
        <c:lblAlgn val="ctr"/>
        <c:lblOffset val="100"/>
        <c:noMultiLvlLbl val="0"/>
      </c:catAx>
      <c:valAx>
        <c:axId val="13898214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3898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Provisions pour risques et charges / Voorzieningen voor risico's en kosten</a:t>
            </a:r>
          </a:p>
        </c:rich>
      </c:tx>
      <c:layout>
        <c:manualLayout>
          <c:xMode val="edge"/>
          <c:yMode val="edge"/>
          <c:x val="0.15918839058125142"/>
          <c:y val="2.294768943193401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Réserves_Reserves!$B$14</c:f>
              <c:strCache>
                <c:ptCount val="1"/>
                <c:pt idx="0">
                  <c:v>Voorzieningen voor risico's en kosten</c:v>
                </c:pt>
              </c:strCache>
            </c:strRef>
          </c:tx>
          <c:invertIfNegative val="0"/>
          <c:cat>
            <c:numRef>
              <c:f>Réserves_Reserves!$B$15:$S$15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Réserves_Reserves!$B$22:$S$22</c:f>
              <c:numCache>
                <c:formatCode>#,##0.00</c:formatCode>
                <c:ptCount val="18"/>
                <c:pt idx="0">
                  <c:v>6197338.1200000001</c:v>
                </c:pt>
                <c:pt idx="1">
                  <c:v>0</c:v>
                </c:pt>
                <c:pt idx="2">
                  <c:v>213929</c:v>
                </c:pt>
                <c:pt idx="3">
                  <c:v>213929</c:v>
                </c:pt>
                <c:pt idx="4">
                  <c:v>213929</c:v>
                </c:pt>
                <c:pt idx="5">
                  <c:v>213929</c:v>
                </c:pt>
                <c:pt idx="6">
                  <c:v>2036397.48</c:v>
                </c:pt>
                <c:pt idx="7">
                  <c:v>2036397.48</c:v>
                </c:pt>
                <c:pt idx="8">
                  <c:v>2036397.48</c:v>
                </c:pt>
                <c:pt idx="9">
                  <c:v>2036397.48</c:v>
                </c:pt>
                <c:pt idx="10">
                  <c:v>2036397.48</c:v>
                </c:pt>
                <c:pt idx="11">
                  <c:v>1614756.54</c:v>
                </c:pt>
                <c:pt idx="12">
                  <c:v>1714756.54</c:v>
                </c:pt>
                <c:pt idx="13">
                  <c:v>1910908.31</c:v>
                </c:pt>
                <c:pt idx="14">
                  <c:v>2664756.54</c:v>
                </c:pt>
                <c:pt idx="15">
                  <c:v>3040367.33</c:v>
                </c:pt>
                <c:pt idx="16">
                  <c:v>2880930.35</c:v>
                </c:pt>
                <c:pt idx="17">
                  <c:v>5350590.96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4-4D14-B9B4-8CA895E42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92256"/>
        <c:axId val="138215808"/>
      </c:barChart>
      <c:catAx>
        <c:axId val="13899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215808"/>
        <c:crosses val="autoZero"/>
        <c:auto val="1"/>
        <c:lblAlgn val="ctr"/>
        <c:lblOffset val="100"/>
        <c:noMultiLvlLbl val="0"/>
      </c:catAx>
      <c:valAx>
        <c:axId val="1382158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3899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BE" sz="1000">
                <a:latin typeface="Arial" panose="020B0604020202020204" pitchFamily="34" charset="0"/>
                <a:cs typeface="Arial" panose="020B0604020202020204" pitchFamily="34" charset="0"/>
              </a:rPr>
              <a:t>Ventilation</a:t>
            </a:r>
            <a:r>
              <a:rPr lang="fr-BE" sz="1000" baseline="0">
                <a:latin typeface="Arial" panose="020B0604020202020204" pitchFamily="34" charset="0"/>
                <a:cs typeface="Arial" panose="020B0604020202020204" pitchFamily="34" charset="0"/>
              </a:rPr>
              <a:t> des recettes des 6 zones de police / Verdeling van de ontvangsten voor de 6 politiezones </a:t>
            </a:r>
            <a:endParaRPr lang="fr-BE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9.0714444444444445E-2"/>
                  <c:y val="-0.12641203703703704"/>
                </c:manualLayout>
              </c:layout>
              <c:tx>
                <c:rich>
                  <a:bodyPr/>
                  <a:lstStyle/>
                  <a:p>
                    <a:fld id="{AB2B3CC8-117F-3D43-903C-6188D4896025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
Prestatieontvangsten </a:t>
                    </a:r>
                  </a:p>
                  <a:p>
                    <a:r>
                      <a:rPr lang="en-US" baseline="0"/>
                      <a:t>Recettes de prestations</a:t>
                    </a:r>
                  </a:p>
                  <a:p>
                    <a:fld id="{E2A5FE0C-E963-4343-8643-DBDCDE68873F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5-4306-B5C0-7D18647A8158}"/>
                </c:ext>
              </c:extLst>
            </c:dLbl>
            <c:dLbl>
              <c:idx val="1"/>
              <c:layout>
                <c:manualLayout>
                  <c:x val="0.10885714285714286"/>
                  <c:y val="0.10289351851851852"/>
                </c:manualLayout>
              </c:layout>
              <c:tx>
                <c:rich>
                  <a:bodyPr/>
                  <a:lstStyle/>
                  <a:p>
                    <a:fld id="{24F9423A-F184-6440-85D0-B30F0B66D6E1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
Gemeentelijke dotaties</a:t>
                    </a:r>
                  </a:p>
                  <a:p>
                    <a:r>
                      <a:rPr lang="en-US" baseline="0"/>
                      <a:t>Dotations communales </a:t>
                    </a:r>
                  </a:p>
                  <a:p>
                    <a:fld id="{890C27D1-EF43-EE47-A643-CD318537D3EB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5-4306-B5C0-7D18647A8158}"/>
                </c:ext>
              </c:extLst>
            </c:dLbl>
            <c:dLbl>
              <c:idx val="2"/>
              <c:layout>
                <c:manualLayout>
                  <c:x val="-0.12498412698412699"/>
                  <c:y val="1.7638888888888943E-2"/>
                </c:manualLayout>
              </c:layout>
              <c:tx>
                <c:rich>
                  <a:bodyPr/>
                  <a:lstStyle/>
                  <a:p>
                    <a:fld id="{4D913B90-4666-8A49-BD41-C4A338615464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
Federale overdrachten</a:t>
                    </a:r>
                  </a:p>
                  <a:p>
                    <a:r>
                      <a:rPr lang="en-US" baseline="0"/>
                      <a:t>Transferts fédéraux</a:t>
                    </a:r>
                  </a:p>
                  <a:p>
                    <a:fld id="{6A6DC95E-0946-D047-B3DA-4B62BF2BBD29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D35-4306-B5C0-7D18647A8158}"/>
                </c:ext>
              </c:extLst>
            </c:dLbl>
            <c:dLbl>
              <c:idx val="3"/>
              <c:layout>
                <c:manualLayout>
                  <c:x val="0.10693445827442072"/>
                  <c:y val="-0.1265618119670596"/>
                </c:manualLayout>
              </c:layout>
              <c:tx>
                <c:rich>
                  <a:bodyPr/>
                  <a:lstStyle/>
                  <a:p>
                    <a:fld id="{F7D48B35-8957-8F46-8F05-3076DAEC349D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
Schuldopbrengsten</a:t>
                    </a:r>
                  </a:p>
                  <a:p>
                    <a:r>
                      <a:rPr lang="en-US" baseline="0"/>
                      <a:t>Recettes de dettes</a:t>
                    </a:r>
                  </a:p>
                  <a:p>
                    <a:fld id="{2291433C-F9C5-A248-A156-03E31D690F00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D35-4306-B5C0-7D18647A81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Recettes_Ontvangsten!$W$40:$W$43</c:f>
              <c:numCache>
                <c:formatCode>0.00%</c:formatCode>
                <c:ptCount val="4"/>
                <c:pt idx="0">
                  <c:v>7.0752334220528816E-3</c:v>
                </c:pt>
                <c:pt idx="1">
                  <c:v>0.6174005942118963</c:v>
                </c:pt>
                <c:pt idx="2">
                  <c:v>0.37325358144058762</c:v>
                </c:pt>
                <c:pt idx="3">
                  <c:v>2.2705909254632632E-3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Recettes_Opbrengsten!#REF!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2D35-4306-B5C0-7D18647A81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Recettes de transferts par</a:t>
            </a:r>
            <a:r>
              <a:rPr lang="fr-BE" baseline="0"/>
              <a:t> habitant / Overdrachtsontvangsten per inwoner</a:t>
            </a:r>
            <a:endParaRPr lang="fr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ROT_GOO!$F$16:$W$16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ROT_GOO!$F$23:$W$23</c:f>
              <c:numCache>
                <c:formatCode>#,##0.00</c:formatCode>
                <c:ptCount val="18"/>
                <c:pt idx="0">
                  <c:v>2014.025869903448</c:v>
                </c:pt>
                <c:pt idx="1">
                  <c:v>2037.8303610412524</c:v>
                </c:pt>
                <c:pt idx="2">
                  <c:v>2141.1920761784113</c:v>
                </c:pt>
                <c:pt idx="3">
                  <c:v>2201.3250651808571</c:v>
                </c:pt>
                <c:pt idx="4">
                  <c:v>2248.8058031216165</c:v>
                </c:pt>
                <c:pt idx="5">
                  <c:v>2275.2887271265809</c:v>
                </c:pt>
                <c:pt idx="6">
                  <c:v>2338.788888071128</c:v>
                </c:pt>
                <c:pt idx="7">
                  <c:v>2455.2274794638047</c:v>
                </c:pt>
                <c:pt idx="8">
                  <c:v>2542.0060716565335</c:v>
                </c:pt>
                <c:pt idx="9">
                  <c:v>2552.9853673036164</c:v>
                </c:pt>
                <c:pt idx="10">
                  <c:v>2627.6499045154469</c:v>
                </c:pt>
                <c:pt idx="11">
                  <c:v>2649.8107592757751</c:v>
                </c:pt>
                <c:pt idx="12">
                  <c:v>2654.083863441761</c:v>
                </c:pt>
                <c:pt idx="13">
                  <c:v>2678.6068058816195</c:v>
                </c:pt>
                <c:pt idx="14">
                  <c:v>2734.6320398042208</c:v>
                </c:pt>
                <c:pt idx="15">
                  <c:v>2757.7816692835822</c:v>
                </c:pt>
                <c:pt idx="16">
                  <c:v>2885.1523369822357</c:v>
                </c:pt>
                <c:pt idx="17">
                  <c:v>3128.5854697610598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0-4525-BB45-91B33F8DA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31872"/>
        <c:axId val="137999488"/>
      </c:lineChart>
      <c:catAx>
        <c:axId val="1384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7999488"/>
        <c:crosses val="autoZero"/>
        <c:auto val="1"/>
        <c:lblAlgn val="ctr"/>
        <c:lblOffset val="100"/>
        <c:noMultiLvlLbl val="0"/>
      </c:catAx>
      <c:valAx>
        <c:axId val="137999488"/>
        <c:scaling>
          <c:orientation val="minMax"/>
          <c:min val="1000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3843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4611615</xdr:colOff>
      <xdr:row>1</xdr:row>
      <xdr:rowOff>93638</xdr:rowOff>
    </xdr:from>
    <xdr:to>
      <xdr:col>3</xdr:col>
      <xdr:colOff>177361</xdr:colOff>
      <xdr:row>11</xdr:row>
      <xdr:rowOff>12554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258B3DF-8D74-3443-B5C1-070ECD136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4923" y="289023"/>
          <a:ext cx="3517900" cy="2019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29</xdr:row>
      <xdr:rowOff>188119</xdr:rowOff>
    </xdr:from>
    <xdr:to>
      <xdr:col>12</xdr:col>
      <xdr:colOff>351074</xdr:colOff>
      <xdr:row>47</xdr:row>
      <xdr:rowOff>179119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1038223</xdr:colOff>
      <xdr:row>44</xdr:row>
      <xdr:rowOff>23810</xdr:rowOff>
    </xdr:from>
    <xdr:to>
      <xdr:col>8</xdr:col>
      <xdr:colOff>345281</xdr:colOff>
      <xdr:row>65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15</xdr:col>
      <xdr:colOff>13500</xdr:colOff>
      <xdr:row>57</xdr:row>
      <xdr:rowOff>43500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7936</xdr:colOff>
      <xdr:row>84</xdr:row>
      <xdr:rowOff>17460</xdr:rowOff>
    </xdr:from>
    <xdr:to>
      <xdr:col>7</xdr:col>
      <xdr:colOff>21436</xdr:colOff>
      <xdr:row>106</xdr:row>
      <xdr:rowOff>146460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1038224</xdr:colOff>
      <xdr:row>83</xdr:row>
      <xdr:rowOff>158750</xdr:rowOff>
    </xdr:from>
    <xdr:to>
      <xdr:col>26</xdr:col>
      <xdr:colOff>87774</xdr:colOff>
      <xdr:row>106</xdr:row>
      <xdr:rowOff>109950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831849</xdr:colOff>
      <xdr:row>86</xdr:row>
      <xdr:rowOff>160335</xdr:rowOff>
    </xdr:from>
    <xdr:to>
      <xdr:col>16</xdr:col>
      <xdr:colOff>402099</xdr:colOff>
      <xdr:row>103</xdr:row>
      <xdr:rowOff>7235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4761</xdr:colOff>
      <xdr:row>30</xdr:row>
      <xdr:rowOff>23812</xdr:rowOff>
    </xdr:from>
    <xdr:to>
      <xdr:col>10</xdr:col>
      <xdr:colOff>622761</xdr:colOff>
      <xdr:row>52</xdr:row>
      <xdr:rowOff>152812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471486</xdr:colOff>
      <xdr:row>30</xdr:row>
      <xdr:rowOff>30162</xdr:rowOff>
    </xdr:from>
    <xdr:to>
      <xdr:col>20</xdr:col>
      <xdr:colOff>124286</xdr:colOff>
      <xdr:row>52</xdr:row>
      <xdr:rowOff>159162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1033462</xdr:colOff>
      <xdr:row>23</xdr:row>
      <xdr:rowOff>176212</xdr:rowOff>
    </xdr:from>
    <xdr:to>
      <xdr:col>8</xdr:col>
      <xdr:colOff>976312</xdr:colOff>
      <xdr:row>49</xdr:row>
      <xdr:rowOff>71438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614358</xdr:colOff>
      <xdr:row>35</xdr:row>
      <xdr:rowOff>157161</xdr:rowOff>
    </xdr:from>
    <xdr:to>
      <xdr:col>10</xdr:col>
      <xdr:colOff>184608</xdr:colOff>
      <xdr:row>58</xdr:row>
      <xdr:rowOff>95661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5951</xdr:colOff>
      <xdr:row>35</xdr:row>
      <xdr:rowOff>188119</xdr:rowOff>
    </xdr:from>
    <xdr:to>
      <xdr:col>16</xdr:col>
      <xdr:colOff>809625</xdr:colOff>
      <xdr:row>58</xdr:row>
      <xdr:rowOff>154781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176212</xdr:rowOff>
    </xdr:from>
    <xdr:to>
      <xdr:col>10</xdr:col>
      <xdr:colOff>618000</xdr:colOff>
      <xdr:row>46</xdr:row>
      <xdr:rowOff>114712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9523</xdr:colOff>
      <xdr:row>22</xdr:row>
      <xdr:rowOff>166685</xdr:rowOff>
    </xdr:from>
    <xdr:to>
      <xdr:col>10</xdr:col>
      <xdr:colOff>1076324</xdr:colOff>
      <xdr:row>51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62</xdr:row>
      <xdr:rowOff>4762</xdr:rowOff>
    </xdr:from>
    <xdr:to>
      <xdr:col>14</xdr:col>
      <xdr:colOff>221125</xdr:colOff>
      <xdr:row>84</xdr:row>
      <xdr:rowOff>133762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2244725</xdr:colOff>
      <xdr:row>35</xdr:row>
      <xdr:rowOff>188912</xdr:rowOff>
    </xdr:from>
    <xdr:to>
      <xdr:col>14</xdr:col>
      <xdr:colOff>313200</xdr:colOff>
      <xdr:row>60</xdr:row>
      <xdr:rowOff>127412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886069</xdr:colOff>
      <xdr:row>35</xdr:row>
      <xdr:rowOff>189156</xdr:rowOff>
    </xdr:from>
    <xdr:to>
      <xdr:col>26</xdr:col>
      <xdr:colOff>40394</xdr:colOff>
      <xdr:row>58</xdr:row>
      <xdr:rowOff>127656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1026317</xdr:colOff>
      <xdr:row>45</xdr:row>
      <xdr:rowOff>28574</xdr:rowOff>
    </xdr:from>
    <xdr:to>
      <xdr:col>11</xdr:col>
      <xdr:colOff>733778</xdr:colOff>
      <xdr:row>76</xdr:row>
      <xdr:rowOff>98777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1042987</xdr:colOff>
      <xdr:row>47</xdr:row>
      <xdr:rowOff>185737</xdr:rowOff>
    </xdr:from>
    <xdr:to>
      <xdr:col>12</xdr:col>
      <xdr:colOff>317737</xdr:colOff>
      <xdr:row>65</xdr:row>
      <xdr:rowOff>176737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4758</xdr:colOff>
      <xdr:row>28</xdr:row>
      <xdr:rowOff>160335</xdr:rowOff>
    </xdr:from>
    <xdr:to>
      <xdr:col>12</xdr:col>
      <xdr:colOff>327258</xdr:colOff>
      <xdr:row>47</xdr:row>
      <xdr:rowOff>2399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4763</xdr:colOff>
      <xdr:row>34</xdr:row>
      <xdr:rowOff>185736</xdr:rowOff>
    </xdr:from>
    <xdr:to>
      <xdr:col>9</xdr:col>
      <xdr:colOff>107157</xdr:colOff>
      <xdr:row>57</xdr:row>
      <xdr:rowOff>178593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365283</xdr:colOff>
      <xdr:row>46</xdr:row>
      <xdr:rowOff>159065</xdr:rowOff>
    </xdr:from>
    <xdr:to>
      <xdr:col>10</xdr:col>
      <xdr:colOff>236748</xdr:colOff>
      <xdr:row>70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customProperty" Target="../customProperty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B2:X76"/>
  <sheetViews>
    <sheetView zoomScale="130" zoomScaleNormal="130" workbookViewId="0">
      <selection activeCell="C21" sqref="C21"/>
    </sheetView>
  </sheetViews>
  <sheetFormatPr baseColWidth="10" defaultColWidth="11.5" defaultRowHeight="15"/>
  <cols>
    <col min="1" max="1" width="3.6640625" customWidth="1"/>
    <col min="2" max="2" width="65.33203125" style="5" customWidth="1"/>
    <col min="3" max="3" width="39" style="5" customWidth="1"/>
    <col min="4" max="4" width="64" style="5" bestFit="1" customWidth="1"/>
    <col min="5" max="24" width="11.5" style="5"/>
  </cols>
  <sheetData>
    <row r="2" spans="2:24">
      <c r="B2" s="63" t="s">
        <v>22</v>
      </c>
      <c r="C2" s="101"/>
      <c r="D2" s="63" t="s">
        <v>162</v>
      </c>
      <c r="E2" s="101"/>
      <c r="F2" s="101"/>
      <c r="G2" s="101"/>
      <c r="H2" s="101"/>
    </row>
    <row r="3" spans="2:24">
      <c r="B3" s="9"/>
    </row>
    <row r="4" spans="2:24">
      <c r="B4" s="10"/>
    </row>
    <row r="5" spans="2:24" s="4" customFormat="1">
      <c r="B5" s="21" t="s">
        <v>155</v>
      </c>
      <c r="C5" s="11"/>
      <c r="D5" s="11" t="s">
        <v>156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2:24">
      <c r="B6" s="12"/>
    </row>
    <row r="7" spans="2:24" s="1" customFormat="1" ht="18">
      <c r="B7" s="10" t="s">
        <v>61</v>
      </c>
      <c r="C7" s="10"/>
      <c r="D7" s="96" t="s">
        <v>96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2:24" s="1" customFormat="1" ht="18">
      <c r="B8" s="10" t="s">
        <v>62</v>
      </c>
      <c r="C8" s="10"/>
      <c r="D8" s="96" t="s">
        <v>163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2:24" s="1" customFormat="1" ht="18">
      <c r="B9" s="10" t="s">
        <v>63</v>
      </c>
      <c r="C9" s="10"/>
      <c r="D9" s="96" t="s">
        <v>157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24" s="1" customFormat="1" ht="18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2:24" s="1" customFormat="1" ht="18">
      <c r="B11" s="13" t="s">
        <v>64</v>
      </c>
      <c r="C11" s="10"/>
      <c r="D11" s="13" t="s">
        <v>158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2:24" s="1" customFormat="1" ht="18">
      <c r="B12" s="14" t="s">
        <v>65</v>
      </c>
      <c r="C12" s="10"/>
      <c r="D12" s="98" t="s">
        <v>164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2:24" s="1" customFormat="1" ht="18">
      <c r="B13" s="15" t="s">
        <v>56</v>
      </c>
      <c r="C13" s="10"/>
      <c r="D13" s="99" t="s">
        <v>184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2:24" s="1" customFormat="1" ht="18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2:24" s="1" customFormat="1" ht="18">
      <c r="B15" s="13" t="s">
        <v>66</v>
      </c>
      <c r="C15" s="10"/>
      <c r="D15" s="13" t="s">
        <v>159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2:24" s="1" customFormat="1" ht="18">
      <c r="B16" s="14" t="s">
        <v>67</v>
      </c>
      <c r="C16" s="10"/>
      <c r="D16" s="98" t="s">
        <v>165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2:24" s="1" customFormat="1" ht="18">
      <c r="B17" s="14" t="s">
        <v>68</v>
      </c>
      <c r="C17" s="10"/>
      <c r="D17" s="98" t="s">
        <v>166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2:24" s="1" customFormat="1" ht="18">
      <c r="B18" s="16" t="s">
        <v>69</v>
      </c>
      <c r="C18" s="10"/>
      <c r="D18" s="100" t="s">
        <v>167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2:24" s="1" customFormat="1" ht="18">
      <c r="B19" s="15" t="s">
        <v>70</v>
      </c>
      <c r="C19" s="10"/>
      <c r="D19" s="99" t="s">
        <v>168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2:24" s="1" customFormat="1" ht="18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2:24" s="1" customFormat="1" ht="18">
      <c r="B21" s="13" t="s">
        <v>71</v>
      </c>
      <c r="C21" s="10"/>
      <c r="D21" s="13" t="s">
        <v>160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2:24" s="1" customFormat="1" ht="18">
      <c r="B22" s="14" t="s">
        <v>72</v>
      </c>
      <c r="C22" s="10"/>
      <c r="D22" s="98" t="s">
        <v>169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2:24" s="1" customFormat="1" ht="18">
      <c r="B23" s="16" t="s">
        <v>73</v>
      </c>
      <c r="C23" s="10"/>
      <c r="D23" s="100" t="s">
        <v>222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2:24" s="1" customFormat="1" ht="18">
      <c r="B24" s="14" t="s">
        <v>74</v>
      </c>
      <c r="C24" s="10"/>
      <c r="D24" s="98" t="s">
        <v>170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2:24" s="1" customFormat="1" ht="18">
      <c r="B25" s="14" t="s">
        <v>75</v>
      </c>
      <c r="C25" s="10"/>
      <c r="D25" s="98" t="s">
        <v>171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2:24" s="1" customFormat="1" ht="18">
      <c r="B26" s="15" t="s">
        <v>76</v>
      </c>
      <c r="C26" s="10"/>
      <c r="D26" s="99" t="s">
        <v>172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2:24" s="1" customFormat="1" ht="18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2:24" s="1" customFormat="1" ht="18">
      <c r="B28" s="17" t="s">
        <v>77</v>
      </c>
      <c r="C28" s="10"/>
      <c r="D28" s="97" t="s">
        <v>161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s="1" customFormat="1" ht="18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2:24" s="1" customFormat="1" ht="18">
      <c r="B30" s="17" t="s">
        <v>89</v>
      </c>
      <c r="C30" s="10"/>
      <c r="D30" s="17" t="s">
        <v>173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2:24" s="1" customFormat="1" ht="18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2:24" s="1" customFormat="1" ht="18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2:24" s="1" customFormat="1" ht="18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2:24" s="1" customFormat="1" ht="18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2:24" s="1" customFormat="1" ht="18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2:24" s="1" customFormat="1" ht="18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2:24" s="1" customFormat="1" ht="18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2:24" s="1" customFormat="1" ht="18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2:24" s="1" customFormat="1" ht="18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2:24" s="1" customFormat="1" ht="18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2:24" s="1" customFormat="1" ht="18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2:24" s="1" customFormat="1" ht="18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2:24" s="1" customFormat="1" ht="18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2:24" s="1" customFormat="1" ht="18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2:24" s="1" customFormat="1" ht="18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2:24" s="1" customFormat="1" ht="18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2:24" s="1" customFormat="1" ht="18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2:24" s="1" customFormat="1" ht="18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2:24" s="1" customFormat="1" ht="18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2:24" s="1" customFormat="1" ht="18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2:24" s="1" customFormat="1" ht="18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s="1" customFormat="1" ht="18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2:24" s="1" customFormat="1" ht="18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2:24" s="1" customFormat="1" ht="18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2:24" s="1" customFormat="1" ht="18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2:24" s="1" customFormat="1" ht="18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2:24" s="1" customFormat="1" ht="18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2:24" s="1" customFormat="1" ht="18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2:24" s="1" customFormat="1" ht="18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2:24" s="1" customFormat="1" ht="18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2:24" s="1" customFormat="1" ht="18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2:24" s="1" customFormat="1" ht="18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2:24" s="1" customFormat="1" ht="18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2:24" s="1" customFormat="1" ht="18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2:24" s="1" customFormat="1" ht="18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2:24" s="1" customFormat="1" ht="18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2:24" s="1" customFormat="1" ht="18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2:24" s="1" customFormat="1" ht="18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2:24" s="1" customFormat="1" ht="18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2:24" s="1" customFormat="1" ht="18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2:24" s="1" customFormat="1" ht="18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2:24" s="1" customFormat="1" ht="18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2:24" s="1" customFormat="1" ht="18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2:24">
      <c r="B74" s="10"/>
    </row>
    <row r="75" spans="2:24">
      <c r="B75" s="10"/>
    </row>
    <row r="76" spans="2:24">
      <c r="B76" s="10"/>
    </row>
  </sheetData>
  <hyperlinks>
    <hyperlink ref="B8" location="'Derniers comptes-budgets'!A1" display="Derniers comptes-budgets" xr:uid="{00000000-0004-0000-0000-000001000000}"/>
    <hyperlink ref="B9" location="Population!A1" display="Population" xr:uid="{00000000-0004-0000-0000-000002000000}"/>
    <hyperlink ref="B12" location="'Ex propre'!A1" display="Exercice propre" xr:uid="{00000000-0004-0000-0000-000003000000}"/>
    <hyperlink ref="B13" location="'Résulat global'!A1" display="Résultat global" xr:uid="{00000000-0004-0000-0000-000004000000}"/>
    <hyperlink ref="B15" location="Recettes!A1" display="Recettes" xr:uid="{00000000-0004-0000-0000-000005000000}"/>
    <hyperlink ref="B16" location="ROP!A1" display="ROP" xr:uid="{00000000-0004-0000-0000-000006000000}"/>
    <hyperlink ref="B17" location="ROT!A1" display="ROT" xr:uid="{00000000-0004-0000-0000-000007000000}"/>
    <hyperlink ref="B18" location="Dotations!A1" display="Dotations" xr:uid="{00000000-0004-0000-0000-000008000000}"/>
    <hyperlink ref="B19" location="ROD!A1" display="ROD" xr:uid="{00000000-0004-0000-0000-000009000000}"/>
    <hyperlink ref="B21" location="Dépenses!A1" display="Dépenses" xr:uid="{00000000-0004-0000-0000-00000A000000}"/>
    <hyperlink ref="B22" location="DOP!A1" display="DOP" xr:uid="{00000000-0004-0000-0000-00000B000000}"/>
    <hyperlink ref="B23" location="'P. opérationnel-calog'!A1" display="Personnel opérationnel-calog" xr:uid="{00000000-0004-0000-0000-00000C000000}"/>
    <hyperlink ref="B24" location="DOF!A1" display="DOF" xr:uid="{00000000-0004-0000-0000-00000D000000}"/>
    <hyperlink ref="B25" location="DOT!A1" display="DOT" xr:uid="{00000000-0004-0000-0000-00000E000000}"/>
    <hyperlink ref="B26" location="DOD!A1" display="DOD" xr:uid="{00000000-0004-0000-0000-00000F000000}"/>
    <hyperlink ref="B28" location="Extraordinaire!A1" display="Extraordinaire" xr:uid="{00000000-0004-0000-0000-000010000000}"/>
    <hyperlink ref="B30" location="'Bilan et compte de résultats'!A1" display="Bilan et compte de résultats" xr:uid="{00000000-0004-0000-0000-000011000000}"/>
    <hyperlink ref="B7" location="'Liste ZP'!A1" display="Liste zones de police" xr:uid="{00000000-0004-0000-0000-000000000000}"/>
    <hyperlink ref="D7" location="'Liste ZP_PZ lijst'!A1" display="Lijst van politiezones" xr:uid="{3E820584-BC79-024A-9233-F7164CE0BE88}"/>
    <hyperlink ref="D8" location="Période_Periode!A1" display="Laatste begrotingsrekeningen" xr:uid="{2D67E1D5-E8C2-EA4B-A6AB-A29E7F236E62}"/>
    <hyperlink ref="D9" location="Population_Bevolking!A1" display="Bevolking" xr:uid="{D79945AE-946F-D94B-97BE-B9B958C9B3B1}"/>
    <hyperlink ref="D28" location="Extraordinaire_Buitengewoon!A1" display="Buitengewoon" xr:uid="{7AEE9E24-9743-2A40-8DA1-D495F7355BC7}"/>
    <hyperlink ref="D12" location="'Ex propre_Netto'!A1" display="Eigen boekjaar" xr:uid="{FCF62200-B1D2-E246-B1BA-868AE5CFBAFD}"/>
    <hyperlink ref="D13" location="'Résulat global_Algemeen resulta'!A1" display="Totaalresultaat" xr:uid="{34C90335-6C0D-B94D-9072-93760BE8D4FC}"/>
    <hyperlink ref="D16" location="ROP_POR!A1" display="ROP" xr:uid="{1E5BEBFC-7C83-364F-B24D-FF2620578077}"/>
    <hyperlink ref="D17" location="ROT!A1" display="ROT" xr:uid="{F2DEEA4A-6EEF-CF43-8B27-539EE4FDDB9E}"/>
    <hyperlink ref="D18" location="Dotations_Subsidies!A1" display="Schenkingen" xr:uid="{6D86156A-242D-1346-B8AB-97595D3B2F9E}"/>
    <hyperlink ref="D19" location="ROD!A1" display="ROD" xr:uid="{1FF82351-501D-E84C-A92B-FA57C2D85A72}"/>
    <hyperlink ref="D22" location="DOP!A1" display="DOP" xr:uid="{C20CC470-B454-0D4F-B547-FE8304614D71}"/>
    <hyperlink ref="D23" location="operationVScalog!A1" display="Operationele staf-calogus" xr:uid="{2DBD2E54-21D9-2940-80D9-15879D6DA069}"/>
    <hyperlink ref="D24" location="DOF!A1" display="DOF" xr:uid="{35CB6206-D3F5-BB45-9BD3-BD785E7DD713}"/>
    <hyperlink ref="D25" location="DOT!A1" display="DOT" xr:uid="{16E2C3AA-3BCF-FF4B-B2E2-4DAA402699DE}"/>
    <hyperlink ref="D26" location="DOD!A1" display="DOD" xr:uid="{0C79267B-6C56-A24F-BB13-D75F2A4A3DD5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32"/>
  <sheetViews>
    <sheetView zoomScaleNormal="100" workbookViewId="0">
      <selection activeCell="A34" sqref="A34"/>
    </sheetView>
  </sheetViews>
  <sheetFormatPr baseColWidth="10" defaultColWidth="10.83203125" defaultRowHeight="13"/>
  <cols>
    <col min="1" max="1" width="47.5" style="42" bestFit="1" customWidth="1"/>
    <col min="2" max="23" width="11.6640625" style="42" bestFit="1" customWidth="1"/>
    <col min="24" max="16384" width="10.83203125" style="42"/>
  </cols>
  <sheetData>
    <row r="2" spans="1:23">
      <c r="B2" s="102" t="s">
        <v>35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3">
      <c r="B3" s="105" t="s">
        <v>193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3">
      <c r="A4" s="35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3">
      <c r="A5" s="18" t="s">
        <v>128</v>
      </c>
      <c r="B5" s="54">
        <v>9392420.5399999991</v>
      </c>
      <c r="C5" s="54">
        <v>8060540.0800000001</v>
      </c>
      <c r="D5" s="54">
        <v>4527477.5999999996</v>
      </c>
      <c r="E5" s="54">
        <v>2470135.9500000002</v>
      </c>
      <c r="F5" s="54">
        <v>1744817.59</v>
      </c>
      <c r="G5" s="54">
        <v>1948803.86</v>
      </c>
      <c r="H5" s="54">
        <v>1669736.09</v>
      </c>
      <c r="I5" s="54">
        <v>1223841.57</v>
      </c>
      <c r="J5" s="54">
        <v>3778088.14</v>
      </c>
      <c r="K5" s="54">
        <v>2171459.04</v>
      </c>
      <c r="L5" s="54">
        <v>777679.6</v>
      </c>
      <c r="M5" s="54">
        <v>1106020.1000000001</v>
      </c>
      <c r="N5" s="54">
        <v>2238825.5</v>
      </c>
      <c r="O5" s="54">
        <v>439514.35</v>
      </c>
      <c r="P5" s="54">
        <v>409257</v>
      </c>
      <c r="Q5" s="54">
        <v>563300.43999999994</v>
      </c>
      <c r="R5" s="54">
        <v>397709.59</v>
      </c>
      <c r="S5" s="54">
        <v>972693.04</v>
      </c>
      <c r="T5" s="54">
        <v>977007.82</v>
      </c>
      <c r="U5" s="54">
        <v>833946.65</v>
      </c>
      <c r="V5" s="54">
        <v>1138043.6000000001</v>
      </c>
      <c r="W5" s="56">
        <v>1422800</v>
      </c>
    </row>
    <row r="6" spans="1:23">
      <c r="A6" s="18" t="s">
        <v>129</v>
      </c>
      <c r="B6" s="54">
        <v>85765</v>
      </c>
      <c r="C6" s="54">
        <v>502461.64</v>
      </c>
      <c r="D6" s="54">
        <v>200031.43</v>
      </c>
      <c r="E6" s="54">
        <v>76127.490000000005</v>
      </c>
      <c r="F6" s="54">
        <v>233301.08</v>
      </c>
      <c r="G6" s="54">
        <v>134192.69</v>
      </c>
      <c r="H6" s="54">
        <v>85658.13</v>
      </c>
      <c r="I6" s="54">
        <v>188174.21</v>
      </c>
      <c r="J6" s="54">
        <v>154197.53</v>
      </c>
      <c r="K6" s="54">
        <v>193866.4</v>
      </c>
      <c r="L6" s="54">
        <v>148957.95000000001</v>
      </c>
      <c r="M6" s="54">
        <v>132602.31</v>
      </c>
      <c r="N6" s="54">
        <v>181417.03</v>
      </c>
      <c r="O6" s="54">
        <v>104024.9</v>
      </c>
      <c r="P6" s="54">
        <v>123983.14</v>
      </c>
      <c r="Q6" s="54">
        <v>154323.49</v>
      </c>
      <c r="R6" s="54">
        <v>231529.78</v>
      </c>
      <c r="S6" s="54">
        <v>71116.05</v>
      </c>
      <c r="T6" s="54">
        <v>141240.89000000001</v>
      </c>
      <c r="U6" s="54">
        <v>109337.96</v>
      </c>
      <c r="V6" s="54">
        <v>198354.22</v>
      </c>
      <c r="W6" s="54">
        <v>531414.19999999995</v>
      </c>
    </row>
    <row r="7" spans="1:23">
      <c r="A7" s="18" t="s">
        <v>182</v>
      </c>
      <c r="B7" s="54">
        <v>40732.879999999997</v>
      </c>
      <c r="C7" s="54">
        <v>163975.51999999999</v>
      </c>
      <c r="D7" s="54">
        <v>277982.73</v>
      </c>
      <c r="E7" s="54">
        <v>197922.41</v>
      </c>
      <c r="F7" s="54">
        <v>223681.71</v>
      </c>
      <c r="G7" s="54">
        <v>305718.25</v>
      </c>
      <c r="H7" s="54">
        <v>160138.07</v>
      </c>
      <c r="I7" s="54">
        <v>190970.13</v>
      </c>
      <c r="J7" s="54">
        <v>407039.27</v>
      </c>
      <c r="K7" s="54">
        <v>262099.36</v>
      </c>
      <c r="L7" s="54">
        <v>346162.67</v>
      </c>
      <c r="M7" s="54">
        <v>286940.76</v>
      </c>
      <c r="N7" s="54">
        <v>383702.8</v>
      </c>
      <c r="O7" s="54">
        <v>388231.24</v>
      </c>
      <c r="P7" s="54">
        <v>245553.58</v>
      </c>
      <c r="Q7" s="54">
        <v>352449.55</v>
      </c>
      <c r="R7" s="54">
        <v>352964.43</v>
      </c>
      <c r="S7" s="54">
        <v>291054.48</v>
      </c>
      <c r="T7" s="54">
        <v>310914.32</v>
      </c>
      <c r="U7" s="54">
        <v>251350.2</v>
      </c>
      <c r="V7" s="54">
        <v>258408.08</v>
      </c>
      <c r="W7" s="54">
        <v>531814.06999999995</v>
      </c>
    </row>
    <row r="8" spans="1:23">
      <c r="A8" s="18" t="s">
        <v>133</v>
      </c>
      <c r="B8" s="54">
        <v>107199.34</v>
      </c>
      <c r="C8" s="54">
        <v>188522.91</v>
      </c>
      <c r="D8" s="54">
        <v>676756.09</v>
      </c>
      <c r="E8" s="54">
        <v>353229.17</v>
      </c>
      <c r="F8" s="54">
        <v>488453.48</v>
      </c>
      <c r="G8" s="54">
        <v>410384.3</v>
      </c>
      <c r="H8" s="54">
        <v>214805.8</v>
      </c>
      <c r="I8" s="54">
        <v>312507.58</v>
      </c>
      <c r="J8" s="54">
        <v>140861.54</v>
      </c>
      <c r="K8" s="54">
        <v>415775.52</v>
      </c>
      <c r="L8" s="54">
        <v>326523.56</v>
      </c>
      <c r="M8" s="54">
        <v>442682.78</v>
      </c>
      <c r="N8" s="54">
        <v>612343.09</v>
      </c>
      <c r="O8" s="54">
        <v>292679.26</v>
      </c>
      <c r="P8" s="54">
        <v>344296.49</v>
      </c>
      <c r="Q8" s="54">
        <v>285129.17</v>
      </c>
      <c r="R8" s="54">
        <v>288271.86</v>
      </c>
      <c r="S8" s="54">
        <v>248669.1</v>
      </c>
      <c r="T8" s="54">
        <v>180598.9</v>
      </c>
      <c r="U8" s="54">
        <v>203843.48</v>
      </c>
      <c r="V8" s="54">
        <v>310961.09999999998</v>
      </c>
      <c r="W8" s="54">
        <v>317837.78999999998</v>
      </c>
    </row>
    <row r="9" spans="1:23">
      <c r="A9" s="18" t="s">
        <v>134</v>
      </c>
      <c r="B9" s="54">
        <v>74823.67</v>
      </c>
      <c r="C9" s="54">
        <v>304869.62</v>
      </c>
      <c r="D9" s="54">
        <v>93952.92</v>
      </c>
      <c r="E9" s="54">
        <v>35318.53</v>
      </c>
      <c r="F9" s="54">
        <v>58945.47</v>
      </c>
      <c r="G9" s="54">
        <v>56142.03</v>
      </c>
      <c r="H9" s="54">
        <v>46164.53</v>
      </c>
      <c r="I9" s="54">
        <v>50012.98</v>
      </c>
      <c r="J9" s="54">
        <v>36368.449999999997</v>
      </c>
      <c r="K9" s="54">
        <v>35848.9</v>
      </c>
      <c r="L9" s="54">
        <v>35836.519999999997</v>
      </c>
      <c r="M9" s="54">
        <v>57696.28</v>
      </c>
      <c r="N9" s="54">
        <v>47357.03</v>
      </c>
      <c r="O9" s="54">
        <v>47357.03</v>
      </c>
      <c r="P9" s="54">
        <v>28583.53</v>
      </c>
      <c r="Q9" s="54">
        <v>41798.300000000003</v>
      </c>
      <c r="R9" s="54">
        <v>33078.51</v>
      </c>
      <c r="S9" s="54">
        <v>14669.14</v>
      </c>
      <c r="T9" s="54">
        <v>7340.64</v>
      </c>
      <c r="U9" s="54">
        <v>13954.82</v>
      </c>
      <c r="V9" s="54">
        <v>101552.58</v>
      </c>
      <c r="W9" s="54">
        <v>289941.61</v>
      </c>
    </row>
    <row r="10" spans="1:23">
      <c r="A10" s="18" t="s">
        <v>135</v>
      </c>
      <c r="B10" s="54">
        <v>35622.080000000002</v>
      </c>
      <c r="C10" s="54">
        <v>351975.43</v>
      </c>
      <c r="D10" s="54">
        <v>363085.62</v>
      </c>
      <c r="E10" s="54">
        <v>369595.7</v>
      </c>
      <c r="F10" s="54">
        <v>424065.89</v>
      </c>
      <c r="G10" s="54">
        <v>424945.75</v>
      </c>
      <c r="H10" s="54">
        <v>478650.52</v>
      </c>
      <c r="I10" s="54">
        <v>307939.62</v>
      </c>
      <c r="J10" s="54">
        <v>165421.96</v>
      </c>
      <c r="K10" s="54">
        <v>219984.27</v>
      </c>
      <c r="L10" s="54">
        <v>222099.35</v>
      </c>
      <c r="M10" s="54">
        <v>203184.26</v>
      </c>
      <c r="N10" s="54">
        <v>398294.65</v>
      </c>
      <c r="O10" s="54">
        <v>231781.02</v>
      </c>
      <c r="P10" s="54">
        <v>214942.86</v>
      </c>
      <c r="Q10" s="54">
        <v>250343.73</v>
      </c>
      <c r="R10" s="54">
        <v>182786.18</v>
      </c>
      <c r="S10" s="54">
        <v>181047.08</v>
      </c>
      <c r="T10" s="54">
        <v>129735.98</v>
      </c>
      <c r="U10" s="54">
        <v>122679.58</v>
      </c>
      <c r="V10" s="54">
        <v>611219.02</v>
      </c>
      <c r="W10" s="54">
        <v>1814466.52</v>
      </c>
    </row>
    <row r="11" spans="1:23" s="62" customFormat="1">
      <c r="A11" s="49" t="s">
        <v>130</v>
      </c>
      <c r="B11" s="73">
        <f t="shared" ref="B11:O11" si="0">SUM(B5:B10)</f>
        <v>9736563.5099999998</v>
      </c>
      <c r="C11" s="73">
        <f t="shared" si="0"/>
        <v>9572345.1999999993</v>
      </c>
      <c r="D11" s="73">
        <f t="shared" si="0"/>
        <v>6139286.3899999997</v>
      </c>
      <c r="E11" s="73">
        <f t="shared" si="0"/>
        <v>3502329.2500000005</v>
      </c>
      <c r="F11" s="73">
        <f t="shared" si="0"/>
        <v>3173265.2200000007</v>
      </c>
      <c r="G11" s="73">
        <f t="shared" si="0"/>
        <v>3280186.8799999994</v>
      </c>
      <c r="H11" s="73">
        <f t="shared" si="0"/>
        <v>2655153.14</v>
      </c>
      <c r="I11" s="73">
        <f t="shared" si="0"/>
        <v>2273446.0900000003</v>
      </c>
      <c r="J11" s="73">
        <f t="shared" si="0"/>
        <v>4681976.8899999997</v>
      </c>
      <c r="K11" s="73">
        <f t="shared" si="0"/>
        <v>3299033.4899999998</v>
      </c>
      <c r="L11" s="73">
        <f t="shared" si="0"/>
        <v>1857259.6500000001</v>
      </c>
      <c r="M11" s="73">
        <f t="shared" si="0"/>
        <v>2229126.4900000002</v>
      </c>
      <c r="N11" s="73">
        <f t="shared" si="0"/>
        <v>3861940.0999999992</v>
      </c>
      <c r="O11" s="73">
        <f t="shared" si="0"/>
        <v>1503587.8</v>
      </c>
      <c r="P11" s="73">
        <f>SUM(P5:P10)</f>
        <v>1366616.6</v>
      </c>
      <c r="Q11" s="73">
        <f>SUM(Q5:Q10)</f>
        <v>1647344.68</v>
      </c>
      <c r="R11" s="73">
        <f>SUM(R5:R10)</f>
        <v>1486340.35</v>
      </c>
      <c r="S11" s="73">
        <f>SUM(S5:S10)</f>
        <v>1779248.8900000001</v>
      </c>
      <c r="T11" s="73">
        <f t="shared" ref="T11:W11" si="1">SUM(T5:T10)</f>
        <v>1746838.5499999998</v>
      </c>
      <c r="U11" s="73">
        <f t="shared" si="1"/>
        <v>1535112.6900000002</v>
      </c>
      <c r="V11" s="73">
        <f t="shared" si="1"/>
        <v>2618538.6</v>
      </c>
      <c r="W11" s="73">
        <f t="shared" si="1"/>
        <v>4908274.1899999995</v>
      </c>
    </row>
    <row r="14" spans="1:23">
      <c r="B14" s="102" t="s">
        <v>36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3">
      <c r="B15" s="105" t="s">
        <v>194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3">
      <c r="A16" s="35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3">
      <c r="A17" s="18" t="s">
        <v>128</v>
      </c>
      <c r="B17" s="71">
        <f>B5/Population_Bevolking!B5</f>
        <v>44.491279493337501</v>
      </c>
      <c r="C17" s="71">
        <f>C5/Population_Bevolking!C5</f>
        <v>37.43134214412423</v>
      </c>
      <c r="D17" s="71">
        <f>D5/Population_Bevolking!D5</f>
        <v>20.825180769443062</v>
      </c>
      <c r="E17" s="71">
        <f>E5/Population_Bevolking!E5</f>
        <v>11.19826617765729</v>
      </c>
      <c r="F17" s="71">
        <f>F5/Population_Bevolking!F5</f>
        <v>7.849108571942689</v>
      </c>
      <c r="G17" s="71">
        <f>G5/Population_Bevolking!G5</f>
        <v>8.6998230396642935</v>
      </c>
      <c r="H17" s="71">
        <f>H5/Population_Bevolking!H5</f>
        <v>7.3028725819078826</v>
      </c>
      <c r="I17" s="71">
        <f>I5/Population_Bevolking!I5</f>
        <v>5.2370525356349678</v>
      </c>
      <c r="J17" s="71">
        <f>J5/Population_Bevolking!J5</f>
        <v>15.883930361226961</v>
      </c>
      <c r="K17" s="71">
        <f>K5/Population_Bevolking!K5</f>
        <v>8.8482186690137397</v>
      </c>
      <c r="L17" s="71">
        <f>L5/Population_Bevolking!L5</f>
        <v>3.1116892470450779</v>
      </c>
      <c r="M17" s="71">
        <f>M5/Population_Bevolking!M5</f>
        <v>4.3752179657584103</v>
      </c>
      <c r="N17" s="72">
        <f>N5/Population_Bevolking!N5</f>
        <v>8.8233401250891657</v>
      </c>
      <c r="O17" s="72">
        <f>O5/Population_Bevolking!O5</f>
        <v>1.6885693923653797</v>
      </c>
      <c r="P17" s="72">
        <f>P5/Population_Bevolking!P5</f>
        <v>1.5496700026127159</v>
      </c>
      <c r="Q17" s="72">
        <f>Q5/Population_Bevolking!Q5</f>
        <v>2.1435464954773598</v>
      </c>
      <c r="R17" s="72">
        <f>R5/Population_Bevolking!R5</f>
        <v>1.4963301478610935</v>
      </c>
      <c r="S17" s="72">
        <f>S5/Population_Bevolking!S5</f>
        <v>3.6213171904900188</v>
      </c>
      <c r="T17" s="72">
        <f>T5/Population_Bevolking!T5</f>
        <v>3.5822605092855699</v>
      </c>
      <c r="U17" s="72">
        <f>U5/Population_Bevolking!U5</f>
        <v>3.0391198743458552</v>
      </c>
      <c r="V17" s="72">
        <f>V5/Population_Bevolking!V5</f>
        <v>4.1265010569674647</v>
      </c>
      <c r="W17" s="72">
        <f>W5/Population_Bevolking!W5</f>
        <v>5.0309039220400829</v>
      </c>
    </row>
    <row r="18" spans="1:23">
      <c r="A18" s="18" t="s">
        <v>129</v>
      </c>
      <c r="B18" s="71">
        <f>B6/Population_Bevolking!B6</f>
        <v>0.49972323379461037</v>
      </c>
      <c r="C18" s="71">
        <f>C6/Population_Bevolking!C6</f>
        <v>2.8795683469729272</v>
      </c>
      <c r="D18" s="71">
        <f>D6/Population_Bevolking!D6</f>
        <v>1.1270963797717988</v>
      </c>
      <c r="E18" s="71">
        <f>E6/Population_Bevolking!E6</f>
        <v>0.42513173766390422</v>
      </c>
      <c r="F18" s="71">
        <f>F6/Population_Bevolking!F6</f>
        <v>1.2814304938400443</v>
      </c>
      <c r="G18" s="71">
        <f>G6/Population_Bevolking!G6</f>
        <v>0.72316512451296866</v>
      </c>
      <c r="H18" s="71">
        <f>H6/Population_Bevolking!H6</f>
        <v>0.45079904638605578</v>
      </c>
      <c r="I18" s="71">
        <f>I6/Population_Bevolking!I6</f>
        <v>0.96707391780286867</v>
      </c>
      <c r="J18" s="71">
        <f>J6/Population_Bevolking!J6</f>
        <v>0.77259077585990932</v>
      </c>
      <c r="K18" s="71">
        <f>K6/Population_Bevolking!K6</f>
        <v>0.94215094523011123</v>
      </c>
      <c r="L18" s="71">
        <f>L6/Population_Bevolking!L6</f>
        <v>0.71042981213604051</v>
      </c>
      <c r="M18" s="71">
        <f>M6/Population_Bevolking!M6</f>
        <v>0.62500205031037459</v>
      </c>
      <c r="N18" s="72">
        <f>N6/Population_Bevolking!N6</f>
        <v>0.84800466499013716</v>
      </c>
      <c r="O18" s="72">
        <f>O6/Population_Bevolking!O6</f>
        <v>0.48200289132509799</v>
      </c>
      <c r="P18" s="72">
        <f>P6/Population_Bevolking!P6</f>
        <v>0.56835717854801671</v>
      </c>
      <c r="Q18" s="72">
        <f>Q6/Population_Bevolking!Q6</f>
        <v>0.70317080394408293</v>
      </c>
      <c r="R18" s="72">
        <f>R6/Population_Bevolking!R6</f>
        <v>1.0491889883312564</v>
      </c>
      <c r="S18" s="72">
        <f>S6/Population_Bevolking!S6</f>
        <v>0.32024303257095771</v>
      </c>
      <c r="T18" s="72">
        <f>T6/Population_Bevolking!T6</f>
        <v>0.63222750915390202</v>
      </c>
      <c r="U18" s="72">
        <f>U6/Population_Bevolking!U6</f>
        <v>0.48927573846931793</v>
      </c>
      <c r="V18" s="72">
        <f>V6/Population_Bevolking!V6</f>
        <v>0.88939705229552379</v>
      </c>
      <c r="W18" s="72">
        <f>W6/Population_Bevolking!W6</f>
        <v>2.3568025687308465</v>
      </c>
    </row>
    <row r="19" spans="1:23">
      <c r="A19" s="18" t="s">
        <v>182</v>
      </c>
      <c r="B19" s="71">
        <f>B7/Population_Bevolking!B7</f>
        <v>0.2267624201126773</v>
      </c>
      <c r="C19" s="71">
        <f>C7/Population_Bevolking!C7</f>
        <v>0.8986584971529098</v>
      </c>
      <c r="D19" s="71">
        <f>D7/Population_Bevolking!D7</f>
        <v>1.5101355403687566</v>
      </c>
      <c r="E19" s="71">
        <f>E7/Population_Bevolking!E7</f>
        <v>1.0692959869473138</v>
      </c>
      <c r="F19" s="71">
        <f>F7/Population_Bevolking!F7</f>
        <v>1.1898279741482485</v>
      </c>
      <c r="G19" s="71">
        <f>G7/Population_Bevolking!G7</f>
        <v>1.6035407443929253</v>
      </c>
      <c r="H19" s="71">
        <f>H7/Population_Bevolking!H7</f>
        <v>0.82876046701789619</v>
      </c>
      <c r="I19" s="71">
        <f>I7/Population_Bevolking!I7</f>
        <v>0.97017948587685432</v>
      </c>
      <c r="J19" s="71">
        <f>J7/Population_Bevolking!J7</f>
        <v>2.0161837373567262</v>
      </c>
      <c r="K19" s="71">
        <f>K7/Population_Bevolking!K7</f>
        <v>1.2589491279558478</v>
      </c>
      <c r="L19" s="71">
        <f>L7/Population_Bevolking!L7</f>
        <v>1.6169554331731151</v>
      </c>
      <c r="M19" s="71">
        <f>M7/Population_Bevolking!M7</f>
        <v>1.317069718125611</v>
      </c>
      <c r="N19" s="72">
        <f>N7/Population_Bevolking!N7</f>
        <v>1.7428202868796614</v>
      </c>
      <c r="O19" s="72">
        <f>O7/Population_Bevolking!O7</f>
        <v>1.7502400187542828</v>
      </c>
      <c r="P19" s="72">
        <f>P7/Population_Bevolking!P7</f>
        <v>1.0977699790776274</v>
      </c>
      <c r="Q19" s="72">
        <f>Q7/Population_Bevolking!Q7</f>
        <v>1.570224941859947</v>
      </c>
      <c r="R19" s="72">
        <f>R7/Population_Bevolking!R7</f>
        <v>1.5729813451459944</v>
      </c>
      <c r="S19" s="72">
        <f>S7/Population_Bevolking!S7</f>
        <v>1.2863149334865425</v>
      </c>
      <c r="T19" s="72">
        <f>T7/Population_Bevolking!T7</f>
        <v>1.3687862432092135</v>
      </c>
      <c r="U19" s="72">
        <f>U7/Population_Bevolking!U7</f>
        <v>1.1052927363394107</v>
      </c>
      <c r="V19" s="72">
        <f>V7/Population_Bevolking!V7</f>
        <v>1.1333687719298244</v>
      </c>
      <c r="W19" s="72">
        <f>W7/Population_Bevolking!W7</f>
        <v>2.2911959312745567</v>
      </c>
    </row>
    <row r="20" spans="1:23">
      <c r="A20" s="18" t="s">
        <v>133</v>
      </c>
      <c r="B20" s="71">
        <f>B8/Population_Bevolking!B8</f>
        <v>0.83356147553730831</v>
      </c>
      <c r="C20" s="71">
        <f>C8/Population_Bevolking!C8</f>
        <v>1.4631759866506266</v>
      </c>
      <c r="D20" s="71">
        <f>D8/Population_Bevolking!D8</f>
        <v>5.2662564976499517</v>
      </c>
      <c r="E20" s="71">
        <f>E8/Population_Bevolking!E8</f>
        <v>2.7476890824938742</v>
      </c>
      <c r="F20" s="71">
        <f>F8/Population_Bevolking!F8</f>
        <v>3.7700365848010988</v>
      </c>
      <c r="G20" s="71">
        <f>G8/Population_Bevolking!G8</f>
        <v>3.1476499102609337</v>
      </c>
      <c r="H20" s="71">
        <f>H8/Population_Bevolking!H8</f>
        <v>1.6403399718981</v>
      </c>
      <c r="I20" s="71">
        <f>I8/Population_Bevolking!I8</f>
        <v>2.3682351960472272</v>
      </c>
      <c r="J20" s="71">
        <f>J8/Population_Bevolking!J8</f>
        <v>1.0618237599879392</v>
      </c>
      <c r="K20" s="71">
        <f>K8/Population_Bevolking!K8</f>
        <v>3.1040764492888875</v>
      </c>
      <c r="L20" s="71">
        <f>L8/Population_Bevolking!L8</f>
        <v>2.4030995908033796</v>
      </c>
      <c r="M20" s="71">
        <f>M8/Population_Bevolking!M8</f>
        <v>3.2241069451727555</v>
      </c>
      <c r="N20" s="72">
        <f>N8/Population_Bevolking!N8</f>
        <v>4.4354367398972885</v>
      </c>
      <c r="O20" s="72">
        <f>O8/Population_Bevolking!O8</f>
        <v>2.1121553882903101</v>
      </c>
      <c r="P20" s="72">
        <f>P8/Population_Bevolking!P8</f>
        <v>2.464118476424952</v>
      </c>
      <c r="Q20" s="72">
        <f>Q8/Population_Bevolking!Q8</f>
        <v>2.0295191151034584</v>
      </c>
      <c r="R20" s="72">
        <f>R8/Population_Bevolking!R8</f>
        <v>2.0440898551341231</v>
      </c>
      <c r="S20" s="72">
        <f>S8/Population_Bevolking!S8</f>
        <v>1.7484696352859284</v>
      </c>
      <c r="T20" s="72">
        <f>T8/Population_Bevolking!T8</f>
        <v>1.2566373959753958</v>
      </c>
      <c r="U20" s="72">
        <f>U8/Population_Bevolking!U8</f>
        <v>1.4085565029920259</v>
      </c>
      <c r="V20" s="72">
        <f>V8/Population_Bevolking!V8</f>
        <v>2.1405439451511645</v>
      </c>
      <c r="W20" s="72">
        <f>W8/Population_Bevolking!W8</f>
        <v>2.1645325152037262</v>
      </c>
    </row>
    <row r="21" spans="1:23">
      <c r="A21" s="18" t="s">
        <v>134</v>
      </c>
      <c r="B21" s="71">
        <f>B9/Population_Bevolking!B9</f>
        <v>0.59933253234010175</v>
      </c>
      <c r="C21" s="71">
        <f>C9/Population_Bevolking!C9</f>
        <v>2.419907448564897</v>
      </c>
      <c r="D21" s="71">
        <f>D9/Population_Bevolking!D9</f>
        <v>0.74320434122263002</v>
      </c>
      <c r="E21" s="71">
        <f>E9/Population_Bevolking!E9</f>
        <v>0.27840117608109599</v>
      </c>
      <c r="F21" s="71">
        <f>F9/Population_Bevolking!F9</f>
        <v>0.46078507551358622</v>
      </c>
      <c r="G21" s="71">
        <f>G9/Population_Bevolking!G9</f>
        <v>0.43449884297776503</v>
      </c>
      <c r="H21" s="71">
        <f>H9/Population_Bevolking!H9</f>
        <v>0.35290205941260111</v>
      </c>
      <c r="I21" s="71">
        <f>I9/Population_Bevolking!I9</f>
        <v>0.37708079498160324</v>
      </c>
      <c r="J21" s="71">
        <f>J9/Population_Bevolking!J9</f>
        <v>0.27104629671033997</v>
      </c>
      <c r="K21" s="71">
        <f>K9/Population_Bevolking!K9</f>
        <v>0.26308029882729367</v>
      </c>
      <c r="L21" s="71">
        <f>L9/Population_Bevolking!L9</f>
        <v>0.26079994178007421</v>
      </c>
      <c r="M21" s="71">
        <f>M9/Population_Bevolking!M9</f>
        <v>0.41402375228732374</v>
      </c>
      <c r="N21" s="72">
        <f>N9/Population_Bevolking!N9</f>
        <v>0.33685452320999243</v>
      </c>
      <c r="O21" s="72">
        <f>O9/Population_Bevolking!O9</f>
        <v>0.33380110240216532</v>
      </c>
      <c r="P21" s="72">
        <f>P9/Population_Bevolking!P9</f>
        <v>0.20030785294818426</v>
      </c>
      <c r="Q21" s="72">
        <f>Q9/Population_Bevolking!Q9</f>
        <v>0.29057470784931216</v>
      </c>
      <c r="R21" s="72">
        <f>R9/Population_Bevolking!R9</f>
        <v>0.22707995524099159</v>
      </c>
      <c r="S21" s="72">
        <f>S9/Population_Bevolking!S9</f>
        <v>9.9891318411178667E-2</v>
      </c>
      <c r="T21" s="72">
        <f>T9/Population_Bevolking!T9</f>
        <v>4.9497248894163341E-2</v>
      </c>
      <c r="U21" s="72">
        <f>U9/Population_Bevolking!U9</f>
        <v>9.4075112750021908E-2</v>
      </c>
      <c r="V21" s="72">
        <f>V9/Population_Bevolking!V9</f>
        <v>0.68022787557270314</v>
      </c>
      <c r="W21" s="72">
        <f>W9/Population_Bevolking!W9</f>
        <v>1.9096086489761777</v>
      </c>
    </row>
    <row r="22" spans="1:23">
      <c r="A22" s="18" t="s">
        <v>135</v>
      </c>
      <c r="B22" s="71">
        <f>B10/Population_Bevolking!B10</f>
        <v>0.21911167153621405</v>
      </c>
      <c r="C22" s="71">
        <f>C10/Population_Bevolking!C10</f>
        <v>2.1343356719685165</v>
      </c>
      <c r="D22" s="71">
        <f>D10/Population_Bevolking!D10</f>
        <v>2.1870256237275476</v>
      </c>
      <c r="E22" s="71">
        <f>E10/Population_Bevolking!E10</f>
        <v>2.2186480256444119</v>
      </c>
      <c r="F22" s="71">
        <f>F10/Population_Bevolking!F10</f>
        <v>2.5097853993430594</v>
      </c>
      <c r="G22" s="71">
        <f>G10/Population_Bevolking!G10</f>
        <v>2.4791766332567122</v>
      </c>
      <c r="H22" s="71">
        <f>H10/Population_Bevolking!H10</f>
        <v>2.7375861911189405</v>
      </c>
      <c r="I22" s="71">
        <f>I10/Population_Bevolking!I10</f>
        <v>1.7219492037219288</v>
      </c>
      <c r="J22" s="71">
        <f>J10/Population_Bevolking!J10</f>
        <v>0.90210641697523619</v>
      </c>
      <c r="K22" s="71">
        <f>K10/Population_Bevolking!K10</f>
        <v>1.160830105643093</v>
      </c>
      <c r="L22" s="71">
        <f>L10/Population_Bevolking!L10</f>
        <v>1.1574305591745271</v>
      </c>
      <c r="M22" s="71">
        <f>M10/Population_Bevolking!M10</f>
        <v>1.0411269842896524</v>
      </c>
      <c r="N22" s="72">
        <f>N10/Population_Bevolking!N10</f>
        <v>2.0217181535775199</v>
      </c>
      <c r="O22" s="72">
        <f>O10/Population_Bevolking!O10</f>
        <v>1.1776892434327524</v>
      </c>
      <c r="P22" s="72">
        <f>P10/Population_Bevolking!P10</f>
        <v>1.0771486559624752</v>
      </c>
      <c r="Q22" s="72">
        <f>Q10/Population_Bevolking!Q10</f>
        <v>1.2482796395929217</v>
      </c>
      <c r="R22" s="72">
        <f>R10/Population_Bevolking!R10</f>
        <v>0.90860194956579654</v>
      </c>
      <c r="S22" s="72">
        <f>S10/Population_Bevolking!S10</f>
        <v>0.89393163448197532</v>
      </c>
      <c r="T22" s="72">
        <f>T10/Population_Bevolking!T10</f>
        <v>0.63924464898103983</v>
      </c>
      <c r="U22" s="72">
        <f>U10/Population_Bevolking!U10</f>
        <v>0.60842101608839694</v>
      </c>
      <c r="V22" s="72">
        <f>V10/Population_Bevolking!V10</f>
        <v>3.0369169693386269</v>
      </c>
      <c r="W22" s="72">
        <f>W10/Population_Bevolking!W10</f>
        <v>8.9781517877465387</v>
      </c>
    </row>
    <row r="23" spans="1:23" s="62" customFormat="1">
      <c r="A23" s="49" t="s">
        <v>130</v>
      </c>
      <c r="B23" s="81">
        <f>B11/Population_Bevolking!B11</f>
        <v>9.951679003336114</v>
      </c>
      <c r="C23" s="81">
        <f>C11/Population_Bevolking!C11</f>
        <v>9.6491427269639054</v>
      </c>
      <c r="D23" s="81">
        <f>D11/Population_Bevolking!D11</f>
        <v>6.1399065205585757</v>
      </c>
      <c r="E23" s="81">
        <f>E11/Population_Bevolking!E11</f>
        <v>3.4788504880561097</v>
      </c>
      <c r="F23" s="81">
        <f>F11/Population_Bevolking!F11</f>
        <v>3.1146964676228213</v>
      </c>
      <c r="G23" s="81">
        <f>G11/Population_Bevolking!G11</f>
        <v>3.1808952352322253</v>
      </c>
      <c r="H23" s="81">
        <f>H11/Population_Bevolking!H11</f>
        <v>2.5323566344393993</v>
      </c>
      <c r="I23" s="81">
        <f>I11/Population_Bevolking!I11</f>
        <v>2.1276350076553632</v>
      </c>
      <c r="J23" s="81">
        <f>J11/Population_Bevolking!J11</f>
        <v>4.2972130297428812</v>
      </c>
      <c r="K23" s="81">
        <f>K11/Population_Bevolking!K11</f>
        <v>2.9479661027551005</v>
      </c>
      <c r="L23" s="81">
        <f>L11/Population_Bevolking!L11</f>
        <v>1.630814529342655</v>
      </c>
      <c r="M23" s="81">
        <f>M11/Population_Bevolking!M11</f>
        <v>1.9305897448111309</v>
      </c>
      <c r="N23" s="81">
        <f>N11/Population_Bevolking!N11</f>
        <v>3.3192836871264451</v>
      </c>
      <c r="O23" s="81">
        <f>O11/Population_Bevolking!O11</f>
        <v>1.2794608113018253</v>
      </c>
      <c r="P23" s="81">
        <f>P11/Population_Bevolking!P11</f>
        <v>1.1504571972152304</v>
      </c>
      <c r="Q23" s="73">
        <f>Q11/Population_Bevolking!Q11</f>
        <v>1.3824598440421483</v>
      </c>
      <c r="R23" s="73">
        <f>R11/Population_Bevolking!R11</f>
        <v>1.2399333542444229</v>
      </c>
      <c r="S23" s="73">
        <f>S11/Population_Bevolking!S11</f>
        <v>1.4722276015231577</v>
      </c>
      <c r="T23" s="73">
        <f>T11/Population_Bevolking!T11</f>
        <v>1.4338858038752149</v>
      </c>
      <c r="U23" s="73">
        <f>U11/Population_Bevolking!U11</f>
        <v>1.2583200324598147</v>
      </c>
      <c r="V23" s="73">
        <f>V11/Population_Bevolking!V11</f>
        <v>2.1417138529260935</v>
      </c>
      <c r="W23" s="73">
        <f>W11/Population_Bevolking!W11</f>
        <v>3.9545383930549676</v>
      </c>
    </row>
    <row r="25" spans="1:23">
      <c r="B25" s="102" t="s">
        <v>43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4"/>
    </row>
    <row r="26" spans="1:23">
      <c r="B26" s="105" t="s">
        <v>195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7"/>
    </row>
    <row r="27" spans="1:23">
      <c r="B27" s="36">
        <v>2002</v>
      </c>
      <c r="C27" s="36">
        <v>2003</v>
      </c>
      <c r="D27" s="36">
        <v>2004</v>
      </c>
      <c r="E27" s="36">
        <v>2005</v>
      </c>
      <c r="F27" s="36">
        <v>2006</v>
      </c>
      <c r="G27" s="36">
        <v>2007</v>
      </c>
      <c r="H27" s="36">
        <v>2008</v>
      </c>
      <c r="I27" s="36">
        <v>2009</v>
      </c>
      <c r="J27" s="36">
        <v>2010</v>
      </c>
      <c r="K27" s="36">
        <v>2011</v>
      </c>
      <c r="L27" s="36">
        <v>2012</v>
      </c>
      <c r="M27" s="36">
        <v>2013</v>
      </c>
      <c r="N27" s="36">
        <v>2014</v>
      </c>
      <c r="O27" s="36">
        <v>2015</v>
      </c>
      <c r="P27" s="36">
        <v>2016</v>
      </c>
      <c r="Q27" s="36">
        <v>2017</v>
      </c>
      <c r="R27" s="36">
        <v>2018</v>
      </c>
      <c r="S27" s="36">
        <v>2019</v>
      </c>
      <c r="T27" s="36">
        <v>2020</v>
      </c>
      <c r="U27" s="36">
        <v>2021</v>
      </c>
      <c r="V27" s="36">
        <v>2022</v>
      </c>
      <c r="W27" s="36">
        <v>2023</v>
      </c>
    </row>
    <row r="28" spans="1:23">
      <c r="B28" s="76">
        <f>B11/Recettes_Ontvangsten!B11</f>
        <v>3.1908446221554351E-2</v>
      </c>
      <c r="C28" s="76">
        <f>C11/Recettes_Ontvangsten!C11</f>
        <v>2.8615918711569877E-2</v>
      </c>
      <c r="D28" s="76">
        <f>D11/Recettes_Ontvangsten!D11</f>
        <v>1.6911620280417997E-2</v>
      </c>
      <c r="E28" s="76">
        <f>E11/Recettes_Ontvangsten!E11</f>
        <v>9.6205674153702712E-3</v>
      </c>
      <c r="F28" s="76">
        <f>F11/Recettes_Ontvangsten!F11</f>
        <v>8.5768287012125567E-3</v>
      </c>
      <c r="G28" s="76">
        <f>G11/Recettes_Ontvangsten!G11</f>
        <v>8.6709761506795786E-3</v>
      </c>
      <c r="H28" s="76">
        <f>H11/Recettes_Ontvangsten!H11</f>
        <v>6.5377427547640369E-3</v>
      </c>
      <c r="I28" s="76">
        <f>I11/Recettes_Ontvangsten!I11</f>
        <v>5.3864089272893526E-3</v>
      </c>
      <c r="J28" s="76">
        <f>J11/Recettes_Ontvangsten!J11</f>
        <v>1.0588593695212156E-2</v>
      </c>
      <c r="K28" s="76">
        <f>K11/Recettes_Ontvangsten!K11</f>
        <v>7.2286740019866453E-3</v>
      </c>
      <c r="L28" s="76">
        <f>L11/Recettes_Ontvangsten!L11</f>
        <v>3.9022761557609641E-3</v>
      </c>
      <c r="M28" s="76">
        <f>M11/Recettes_Ontvangsten!M11</f>
        <v>4.3994660736741339E-3</v>
      </c>
      <c r="N28" s="76">
        <f>N11/Recettes_Ontvangsten!N11</f>
        <v>7.3009069402621722E-3</v>
      </c>
      <c r="O28" s="76">
        <f>O11/Recettes_Ontvangsten!O11</f>
        <v>2.8119371266987553E-3</v>
      </c>
      <c r="P28" s="76">
        <f>P11/Recettes_Ontvangsten!P11</f>
        <v>2.4550557103086069E-3</v>
      </c>
      <c r="Q28" s="76">
        <f>Q11/Recettes_Ontvangsten!Q11</f>
        <v>2.9206106863937445E-3</v>
      </c>
      <c r="R28" s="76">
        <f>R11/Recettes_Ontvangsten!R11</f>
        <v>2.6237473308731384E-3</v>
      </c>
      <c r="S28" s="76">
        <f>S11/Recettes_Ontvangsten!S11</f>
        <v>3.0875764024856076E-3</v>
      </c>
      <c r="T28" s="76">
        <f>T11/Recettes_Ontvangsten!T11</f>
        <v>2.9363431180401828E-3</v>
      </c>
      <c r="U28" s="76">
        <f>U11/Recettes_Ontvangsten!U11</f>
        <v>2.5615045785686128E-3</v>
      </c>
      <c r="V28" s="76">
        <f>V11/Recettes_Ontvangsten!V11</f>
        <v>4.1687069355210655E-3</v>
      </c>
      <c r="W28" s="76">
        <f>W11/Recettes_Ontvangsten!W11</f>
        <v>7.0752334220528816E-3</v>
      </c>
    </row>
    <row r="32" spans="1:23">
      <c r="B32" s="82"/>
    </row>
  </sheetData>
  <mergeCells count="6">
    <mergeCell ref="B26:W26"/>
    <mergeCell ref="B15:W15"/>
    <mergeCell ref="B3:W3"/>
    <mergeCell ref="B2:W2"/>
    <mergeCell ref="B14:W14"/>
    <mergeCell ref="B25:W25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28"/>
  <sheetViews>
    <sheetView zoomScale="110" zoomScaleNormal="110" workbookViewId="0">
      <selection activeCell="A40" sqref="A40"/>
    </sheetView>
  </sheetViews>
  <sheetFormatPr baseColWidth="10" defaultColWidth="10.83203125" defaultRowHeight="13"/>
  <cols>
    <col min="1" max="1" width="47.5" style="42" bestFit="1" customWidth="1"/>
    <col min="2" max="23" width="13.6640625" style="42" bestFit="1" customWidth="1"/>
    <col min="24" max="16384" width="10.83203125" style="42"/>
  </cols>
  <sheetData>
    <row r="2" spans="1:23">
      <c r="B2" s="102" t="s">
        <v>30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3">
      <c r="B3" s="105" t="s">
        <v>196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3">
      <c r="A4" s="35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3">
      <c r="A5" s="18" t="s">
        <v>128</v>
      </c>
      <c r="B5" s="54">
        <v>116659189.3</v>
      </c>
      <c r="C5" s="54">
        <v>135251247.94</v>
      </c>
      <c r="D5" s="54">
        <v>153152801.59</v>
      </c>
      <c r="E5" s="54">
        <v>157827346.52000001</v>
      </c>
      <c r="F5" s="54">
        <v>156546090.94999999</v>
      </c>
      <c r="G5" s="54">
        <v>157548547.06</v>
      </c>
      <c r="H5" s="54">
        <v>175290488.74000001</v>
      </c>
      <c r="I5" s="54">
        <v>175301979.91999999</v>
      </c>
      <c r="J5" s="54">
        <v>179950136.52000001</v>
      </c>
      <c r="K5" s="54">
        <v>181558103.28</v>
      </c>
      <c r="L5" s="54">
        <v>191859475.18000001</v>
      </c>
      <c r="M5" s="54">
        <v>199775544.53</v>
      </c>
      <c r="N5" s="54">
        <v>207118023.38</v>
      </c>
      <c r="O5" s="54">
        <v>210081172.63999999</v>
      </c>
      <c r="P5" s="54">
        <v>219140575.25</v>
      </c>
      <c r="Q5" s="54">
        <v>223475177.77000001</v>
      </c>
      <c r="R5" s="54">
        <v>222387973.97</v>
      </c>
      <c r="S5" s="54">
        <v>222321746.22</v>
      </c>
      <c r="T5" s="54">
        <v>234312212.62</v>
      </c>
      <c r="U5" s="54">
        <v>231744787.59999999</v>
      </c>
      <c r="V5" s="54">
        <v>239586499.78999999</v>
      </c>
      <c r="W5" s="56">
        <v>256502603.78</v>
      </c>
    </row>
    <row r="6" spans="1:23">
      <c r="A6" s="18" t="s">
        <v>129</v>
      </c>
      <c r="B6" s="54">
        <v>33320954</v>
      </c>
      <c r="C6" s="54">
        <v>37766992.25</v>
      </c>
      <c r="D6" s="54">
        <v>40131113.68</v>
      </c>
      <c r="E6" s="54">
        <v>41833200.109999999</v>
      </c>
      <c r="F6" s="54">
        <v>43313899.920000002</v>
      </c>
      <c r="G6" s="54">
        <v>44216134.25</v>
      </c>
      <c r="H6" s="54">
        <v>46022737.020000003</v>
      </c>
      <c r="I6" s="54">
        <v>49970972.950000003</v>
      </c>
      <c r="J6" s="54">
        <v>54163392.880000003</v>
      </c>
      <c r="K6" s="54">
        <v>53893519.659999996</v>
      </c>
      <c r="L6" s="54">
        <v>55643343.969999999</v>
      </c>
      <c r="M6" s="54">
        <v>64103567.979999997</v>
      </c>
      <c r="N6" s="54">
        <v>67235964.310000002</v>
      </c>
      <c r="O6" s="54">
        <v>68016337.599999994</v>
      </c>
      <c r="P6" s="54">
        <v>71767325.760000005</v>
      </c>
      <c r="Q6" s="54">
        <v>74136728.519999996</v>
      </c>
      <c r="R6" s="54">
        <v>71744145.879999995</v>
      </c>
      <c r="S6" s="54">
        <v>74846418.599999994</v>
      </c>
      <c r="T6" s="54">
        <v>76287873.180000007</v>
      </c>
      <c r="U6" s="54">
        <v>76995651.090000004</v>
      </c>
      <c r="V6" s="54">
        <v>81995636.189999998</v>
      </c>
      <c r="W6" s="54">
        <v>96532294.030000001</v>
      </c>
    </row>
    <row r="7" spans="1:23">
      <c r="A7" s="18" t="s">
        <v>182</v>
      </c>
      <c r="B7" s="54">
        <v>44819476.75</v>
      </c>
      <c r="C7" s="54">
        <v>47159071.530000001</v>
      </c>
      <c r="D7" s="54">
        <v>51828376.119999997</v>
      </c>
      <c r="E7" s="54">
        <v>48391001.859999999</v>
      </c>
      <c r="F7" s="54">
        <v>54153413.609999999</v>
      </c>
      <c r="G7" s="54">
        <v>55468366.700000003</v>
      </c>
      <c r="H7" s="54">
        <v>56908280.880000003</v>
      </c>
      <c r="I7" s="54">
        <v>59220362.950000003</v>
      </c>
      <c r="J7" s="54">
        <v>63512624.530000001</v>
      </c>
      <c r="K7" s="54">
        <v>65619308.840000004</v>
      </c>
      <c r="L7" s="54">
        <v>69724681.489999995</v>
      </c>
      <c r="M7" s="54">
        <v>74862912.599999994</v>
      </c>
      <c r="N7" s="54">
        <v>77260165.950000003</v>
      </c>
      <c r="O7" s="54">
        <v>78132575.489999995</v>
      </c>
      <c r="P7" s="54">
        <v>80751147.25</v>
      </c>
      <c r="Q7" s="54">
        <v>83448138.879999995</v>
      </c>
      <c r="R7" s="54">
        <v>83742614.040000007</v>
      </c>
      <c r="S7" s="54">
        <v>86327399.359999999</v>
      </c>
      <c r="T7" s="54">
        <v>85544316.930000007</v>
      </c>
      <c r="U7" s="54">
        <v>88603836.379999995</v>
      </c>
      <c r="V7" s="54">
        <v>92286544.170000002</v>
      </c>
      <c r="W7" s="54">
        <v>101492849.94</v>
      </c>
    </row>
    <row r="8" spans="1:23">
      <c r="A8" s="18" t="s">
        <v>133</v>
      </c>
      <c r="B8" s="54">
        <v>26794800.780000001</v>
      </c>
      <c r="C8" s="54">
        <v>28174564.129999999</v>
      </c>
      <c r="D8" s="54">
        <v>29083770.350000001</v>
      </c>
      <c r="E8" s="54">
        <v>30617558.260000002</v>
      </c>
      <c r="F8" s="54">
        <v>31830845.359999999</v>
      </c>
      <c r="G8" s="54">
        <v>32512775.600000001</v>
      </c>
      <c r="H8" s="54">
        <v>34051102.060000002</v>
      </c>
      <c r="I8" s="54">
        <v>35466531.700000003</v>
      </c>
      <c r="J8" s="54">
        <v>35971909.609999999</v>
      </c>
      <c r="K8" s="54">
        <v>36923472.140000001</v>
      </c>
      <c r="L8" s="54">
        <v>38863528.990000002</v>
      </c>
      <c r="M8" s="54">
        <v>41023344.590000004</v>
      </c>
      <c r="N8" s="54">
        <v>43364755.159999996</v>
      </c>
      <c r="O8" s="54">
        <v>43937295.640000001</v>
      </c>
      <c r="P8" s="54">
        <v>44983878.520000003</v>
      </c>
      <c r="Q8" s="54">
        <v>45818113.359999999</v>
      </c>
      <c r="R8" s="54">
        <v>46746310.840000004</v>
      </c>
      <c r="S8" s="54">
        <v>48542507.93</v>
      </c>
      <c r="T8" s="54">
        <v>47773561.420000002</v>
      </c>
      <c r="U8" s="54">
        <v>49128965.25</v>
      </c>
      <c r="V8" s="54">
        <v>51685470.240000002</v>
      </c>
      <c r="W8" s="54">
        <v>55509595.590000004</v>
      </c>
    </row>
    <row r="9" spans="1:23">
      <c r="A9" s="18" t="s">
        <v>134</v>
      </c>
      <c r="B9" s="54">
        <v>26439937.140000001</v>
      </c>
      <c r="C9" s="54">
        <v>26858279.300000001</v>
      </c>
      <c r="D9" s="54">
        <v>29465374.09</v>
      </c>
      <c r="E9" s="54">
        <v>31298837.93</v>
      </c>
      <c r="F9" s="54">
        <v>32814805.440000001</v>
      </c>
      <c r="G9" s="54">
        <v>33374332.68</v>
      </c>
      <c r="H9" s="54">
        <v>32169196.77</v>
      </c>
      <c r="I9" s="54">
        <v>36876208.990000002</v>
      </c>
      <c r="J9" s="54">
        <v>36699872.149999999</v>
      </c>
      <c r="K9" s="54">
        <v>40131821.399999999</v>
      </c>
      <c r="L9" s="54">
        <v>40214065.530000001</v>
      </c>
      <c r="M9" s="54">
        <v>41876084.189999998</v>
      </c>
      <c r="N9" s="54">
        <v>44572067.130000003</v>
      </c>
      <c r="O9" s="54">
        <v>45774395.189999998</v>
      </c>
      <c r="P9" s="54">
        <v>47659864.340000004</v>
      </c>
      <c r="Q9" s="54">
        <v>46499094.170000002</v>
      </c>
      <c r="R9" s="54">
        <v>49576682.109999999</v>
      </c>
      <c r="S9" s="54">
        <v>49092279.32</v>
      </c>
      <c r="T9" s="54">
        <v>51732532.490000002</v>
      </c>
      <c r="U9" s="54">
        <v>52503624.920000002</v>
      </c>
      <c r="V9" s="54">
        <v>56693590.189999998</v>
      </c>
      <c r="W9" s="54">
        <v>61888581.079999998</v>
      </c>
    </row>
    <row r="10" spans="1:23">
      <c r="A10" s="18" t="s">
        <v>135</v>
      </c>
      <c r="B10" s="54">
        <v>46857931.480000004</v>
      </c>
      <c r="C10" s="54">
        <v>49464404.119999997</v>
      </c>
      <c r="D10" s="54">
        <v>52782471.890000001</v>
      </c>
      <c r="E10" s="54">
        <v>50445732.009999998</v>
      </c>
      <c r="F10" s="54">
        <v>47586773.189999998</v>
      </c>
      <c r="G10" s="54">
        <v>51013255.539999999</v>
      </c>
      <c r="H10" s="54">
        <v>58024231.189999998</v>
      </c>
      <c r="I10" s="54">
        <v>62001120.740000002</v>
      </c>
      <c r="J10" s="54">
        <v>66308319.149999999</v>
      </c>
      <c r="K10" s="54">
        <v>73567080.980000004</v>
      </c>
      <c r="L10" s="54">
        <v>77017059.560000002</v>
      </c>
      <c r="M10" s="54">
        <v>81948302.239999995</v>
      </c>
      <c r="N10" s="54">
        <v>84591633.060000002</v>
      </c>
      <c r="O10" s="54">
        <v>86351144.450000003</v>
      </c>
      <c r="P10" s="54">
        <v>90181222.459999993</v>
      </c>
      <c r="Q10" s="54">
        <v>88333193.849999994</v>
      </c>
      <c r="R10" s="54">
        <v>89976561.859999999</v>
      </c>
      <c r="S10" s="54">
        <v>92500016.75</v>
      </c>
      <c r="T10" s="54">
        <v>96641692.260000005</v>
      </c>
      <c r="U10" s="54">
        <v>97922164.680000007</v>
      </c>
      <c r="V10" s="54">
        <v>102334790.54000001</v>
      </c>
      <c r="W10" s="54">
        <v>115316747.52</v>
      </c>
    </row>
    <row r="11" spans="1:23" s="62" customFormat="1">
      <c r="A11" s="49" t="s">
        <v>130</v>
      </c>
      <c r="B11" s="73">
        <f t="shared" ref="B11:N11" si="0">SUM(B5:B10)</f>
        <v>294892289.45000005</v>
      </c>
      <c r="C11" s="73">
        <f t="shared" si="0"/>
        <v>324674559.26999998</v>
      </c>
      <c r="D11" s="73">
        <f t="shared" si="0"/>
        <v>356443907.71999997</v>
      </c>
      <c r="E11" s="73">
        <f t="shared" si="0"/>
        <v>360413676.69</v>
      </c>
      <c r="F11" s="73">
        <f t="shared" si="0"/>
        <v>366245828.47000003</v>
      </c>
      <c r="G11" s="73">
        <f t="shared" si="0"/>
        <v>374133411.83000004</v>
      </c>
      <c r="H11" s="73">
        <f t="shared" si="0"/>
        <v>402466036.66000003</v>
      </c>
      <c r="I11" s="73">
        <f t="shared" si="0"/>
        <v>418837177.25</v>
      </c>
      <c r="J11" s="73">
        <f t="shared" si="0"/>
        <v>436606254.83999997</v>
      </c>
      <c r="K11" s="73">
        <f t="shared" si="0"/>
        <v>451693306.29999995</v>
      </c>
      <c r="L11" s="73">
        <f t="shared" si="0"/>
        <v>473322154.71999997</v>
      </c>
      <c r="M11" s="73">
        <f t="shared" si="0"/>
        <v>503589756.13000005</v>
      </c>
      <c r="N11" s="73">
        <f t="shared" si="0"/>
        <v>524142608.98999995</v>
      </c>
      <c r="O11" s="73">
        <f>SUM(O5:O10)</f>
        <v>532292921.00999999</v>
      </c>
      <c r="P11" s="73">
        <f>SUM(P5:P10)</f>
        <v>554484013.58000004</v>
      </c>
      <c r="Q11" s="73">
        <f>SUM(Q5:Q10)</f>
        <v>561710446.55000007</v>
      </c>
      <c r="R11" s="73">
        <f>SUM(R5:R10)</f>
        <v>564174288.70000005</v>
      </c>
      <c r="S11" s="73">
        <f>SUM(S5:S10)</f>
        <v>573630368.18000007</v>
      </c>
      <c r="T11" s="73">
        <f t="shared" ref="T11:W11" si="1">SUM(T5:T10)</f>
        <v>592292188.9000001</v>
      </c>
      <c r="U11" s="73">
        <f t="shared" si="1"/>
        <v>596899029.92000008</v>
      </c>
      <c r="V11" s="73">
        <f t="shared" si="1"/>
        <v>624582531.12</v>
      </c>
      <c r="W11" s="73">
        <f t="shared" si="1"/>
        <v>687242671.94000006</v>
      </c>
    </row>
    <row r="14" spans="1:23">
      <c r="B14" s="102" t="s">
        <v>31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3">
      <c r="B15" s="105" t="s">
        <v>197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3">
      <c r="A16" s="35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3">
      <c r="A17" s="18" t="s">
        <v>128</v>
      </c>
      <c r="B17" s="71">
        <f>B5/Population_Bevolking!B5</f>
        <v>552.60692113478001</v>
      </c>
      <c r="C17" s="71">
        <f>C5/Population_Bevolking!C5</f>
        <v>628.07649199877403</v>
      </c>
      <c r="D17" s="71">
        <f>D5/Population_Bevolking!D5</f>
        <v>704.46174674798988</v>
      </c>
      <c r="E17" s="71">
        <f>E5/Population_Bevolking!E5</f>
        <v>715.50419580926825</v>
      </c>
      <c r="F17" s="71">
        <f>F5/Population_Bevolking!F5</f>
        <v>704.22677500618545</v>
      </c>
      <c r="G17" s="71">
        <f>G5/Population_Bevolking!G5</f>
        <v>703.32602870471646</v>
      </c>
      <c r="H17" s="71">
        <f>H5/Population_Bevolking!H5</f>
        <v>766.66253532830945</v>
      </c>
      <c r="I17" s="71">
        <f>I5/Population_Bevolking!I5</f>
        <v>750.15075557685634</v>
      </c>
      <c r="J17" s="71">
        <f>J5/Population_Bevolking!J5</f>
        <v>756.55075558321005</v>
      </c>
      <c r="K17" s="71">
        <f>K5/Population_Bevolking!K5</f>
        <v>739.80939513960197</v>
      </c>
      <c r="L17" s="71">
        <f>L5/Population_Bevolking!L5</f>
        <v>767.67741607381504</v>
      </c>
      <c r="M17" s="71">
        <f>M5/Population_Bevolking!M5</f>
        <v>790.27637160194945</v>
      </c>
      <c r="N17" s="72">
        <f>N5/Population_Bevolking!N5</f>
        <v>816.26404841195085</v>
      </c>
      <c r="O17" s="72">
        <f>O5/Population_Bevolking!O5</f>
        <v>807.11048008359967</v>
      </c>
      <c r="P17" s="72">
        <f>P5/Population_Bevolking!P5</f>
        <v>829.78562570761062</v>
      </c>
      <c r="Q17" s="72">
        <f>Q5/Population_Bevolking!Q5</f>
        <v>850.39776311032813</v>
      </c>
      <c r="R17" s="72">
        <f>R5/Population_Bevolking!R5</f>
        <v>836.70557195530307</v>
      </c>
      <c r="S17" s="72">
        <f>S5/Population_Bevolking!S5</f>
        <v>827.69951906538302</v>
      </c>
      <c r="T17" s="72">
        <f>T5/Population_Bevolking!T5</f>
        <v>859.12043786092727</v>
      </c>
      <c r="U17" s="72">
        <f>U5/Population_Bevolking!U5</f>
        <v>844.53866415941457</v>
      </c>
      <c r="V17" s="72">
        <f>V5/Population_Bevolking!V5</f>
        <v>868.73116690658435</v>
      </c>
      <c r="W17" s="72">
        <f>W5/Population_Bevolking!W5</f>
        <v>906.97213618941203</v>
      </c>
    </row>
    <row r="18" spans="1:23">
      <c r="A18" s="18" t="s">
        <v>129</v>
      </c>
      <c r="B18" s="71">
        <f>B6/Population_Bevolking!B6</f>
        <v>194.14976839038601</v>
      </c>
      <c r="C18" s="71">
        <f>C6/Population_Bevolking!C6</f>
        <v>216.43967775026934</v>
      </c>
      <c r="D18" s="71">
        <f>D6/Population_Bevolking!D6</f>
        <v>226.12262955345824</v>
      </c>
      <c r="E18" s="71">
        <f>E6/Population_Bevolking!E6</f>
        <v>233.61628046328769</v>
      </c>
      <c r="F18" s="71">
        <f>F6/Population_Bevolking!F6</f>
        <v>237.90610898425271</v>
      </c>
      <c r="G18" s="71">
        <f>G6/Population_Bevolking!G6</f>
        <v>238.28098408626721</v>
      </c>
      <c r="H18" s="71">
        <f>H6/Population_Bevolking!H6</f>
        <v>242.20708484637976</v>
      </c>
      <c r="I18" s="71">
        <f>I6/Population_Bevolking!I6</f>
        <v>256.81321891654375</v>
      </c>
      <c r="J18" s="71">
        <f>J6/Population_Bevolking!J6</f>
        <v>271.38007806197862</v>
      </c>
      <c r="K18" s="71">
        <f>K6/Population_Bevolking!K6</f>
        <v>261.91145288428828</v>
      </c>
      <c r="L18" s="71">
        <f>L6/Population_Bevolking!L6</f>
        <v>265.38154159095353</v>
      </c>
      <c r="M18" s="71">
        <f>M6/Population_Bevolking!M6</f>
        <v>302.14301258937701</v>
      </c>
      <c r="N18" s="72">
        <f>N6/Population_Bevolking!N6</f>
        <v>314.28367772303608</v>
      </c>
      <c r="O18" s="72">
        <f>O6/Population_Bevolking!O6</f>
        <v>315.15599996293167</v>
      </c>
      <c r="P18" s="72">
        <f>P6/Population_Bevolking!P6</f>
        <v>328.99210957949606</v>
      </c>
      <c r="Q18" s="72">
        <f>Q6/Population_Bevolking!Q6</f>
        <v>337.80199628191809</v>
      </c>
      <c r="R18" s="72">
        <f>R6/Population_Bevolking!R6</f>
        <v>325.11225050413503</v>
      </c>
      <c r="S18" s="72">
        <f>S6/Population_Bevolking!S6</f>
        <v>337.04127365818727</v>
      </c>
      <c r="T18" s="72">
        <f>T6/Population_Bevolking!T6</f>
        <v>341.48249872427289</v>
      </c>
      <c r="U18" s="72">
        <f>U6/Population_Bevolking!U6</f>
        <v>344.54734701457477</v>
      </c>
      <c r="V18" s="72">
        <f>V6/Population_Bevolking!V6</f>
        <v>367.65881325077009</v>
      </c>
      <c r="W18" s="72">
        <f>W6/Population_Bevolking!W6</f>
        <v>428.11719847792057</v>
      </c>
    </row>
    <row r="19" spans="1:23">
      <c r="A19" s="18" t="s">
        <v>182</v>
      </c>
      <c r="B19" s="71">
        <f>B7/Population_Bevolking!B7</f>
        <v>249.51275274456097</v>
      </c>
      <c r="C19" s="71">
        <f>C7/Population_Bevolking!C7</f>
        <v>258.45260529301191</v>
      </c>
      <c r="D19" s="71">
        <f>D7/Population_Bevolking!D7</f>
        <v>281.55660165799281</v>
      </c>
      <c r="E19" s="71">
        <f>E7/Population_Bevolking!E7</f>
        <v>261.43731825647234</v>
      </c>
      <c r="F19" s="71">
        <f>F7/Population_Bevolking!F7</f>
        <v>288.05773350355065</v>
      </c>
      <c r="G19" s="71">
        <f>G7/Population_Bevolking!G7</f>
        <v>290.94038719761659</v>
      </c>
      <c r="H19" s="71">
        <f>H7/Population_Bevolking!H7</f>
        <v>294.51668450415576</v>
      </c>
      <c r="I19" s="71">
        <f>I7/Population_Bevolking!I7</f>
        <v>300.85532894736843</v>
      </c>
      <c r="J19" s="71">
        <f>J7/Population_Bevolking!J7</f>
        <v>314.59647786374489</v>
      </c>
      <c r="K19" s="71">
        <f>K7/Population_Bevolking!K7</f>
        <v>315.19104678921559</v>
      </c>
      <c r="L19" s="71">
        <f>L7/Population_Bevolking!L7</f>
        <v>325.68994964569816</v>
      </c>
      <c r="M19" s="71">
        <f>M7/Population_Bevolking!M7</f>
        <v>343.62380303218077</v>
      </c>
      <c r="N19" s="72">
        <f>N7/Population_Bevolking!N7</f>
        <v>350.92416470598926</v>
      </c>
      <c r="O19" s="72">
        <f>O7/Population_Bevolking!O7</f>
        <v>352.24048531215061</v>
      </c>
      <c r="P19" s="72">
        <f>P7/Population_Bevolking!P7</f>
        <v>361.00546865220576</v>
      </c>
      <c r="Q19" s="72">
        <f>Q7/Population_Bevolking!Q7</f>
        <v>371.77618476507854</v>
      </c>
      <c r="R19" s="72">
        <f>R7/Population_Bevolking!R7</f>
        <v>373.19785928197086</v>
      </c>
      <c r="S19" s="72">
        <f>S7/Population_Bevolking!S7</f>
        <v>381.52384036770229</v>
      </c>
      <c r="T19" s="72">
        <f>T7/Population_Bevolking!T7</f>
        <v>376.60498943410852</v>
      </c>
      <c r="U19" s="72">
        <f>U7/Population_Bevolking!U7</f>
        <v>389.62840197708061</v>
      </c>
      <c r="V19" s="72">
        <f>V7/Population_Bevolking!V7</f>
        <v>404.76554460526319</v>
      </c>
      <c r="W19" s="72">
        <f>W7/Population_Bevolking!W7</f>
        <v>437.25809066312814</v>
      </c>
    </row>
    <row r="20" spans="1:23">
      <c r="A20" s="18" t="s">
        <v>133</v>
      </c>
      <c r="B20" s="71">
        <f>B8/Population_Bevolking!B8</f>
        <v>208.35122375664832</v>
      </c>
      <c r="C20" s="71">
        <f>C8/Population_Bevolking!C8</f>
        <v>218.67021716015367</v>
      </c>
      <c r="D20" s="71">
        <f>D8/Population_Bevolking!D8</f>
        <v>226.31875330718711</v>
      </c>
      <c r="E20" s="71">
        <f>E8/Population_Bevolking!E8</f>
        <v>238.16699669402203</v>
      </c>
      <c r="F20" s="71">
        <f>F8/Population_Bevolking!F8</f>
        <v>245.68041061422329</v>
      </c>
      <c r="G20" s="71">
        <f>G8/Population_Bevolking!G8</f>
        <v>249.37317338814833</v>
      </c>
      <c r="H20" s="71">
        <f>H8/Population_Bevolking!H8</f>
        <v>260.02735399230255</v>
      </c>
      <c r="I20" s="71">
        <f>I8/Population_Bevolking!I8</f>
        <v>268.77136437351282</v>
      </c>
      <c r="J20" s="71">
        <f>J8/Population_Bevolking!J8</f>
        <v>271.15867337554653</v>
      </c>
      <c r="K20" s="71">
        <f>K8/Population_Bevolking!K8</f>
        <v>275.66144417484787</v>
      </c>
      <c r="L20" s="71">
        <f>L8/Population_Bevolking!L8</f>
        <v>286.02202736318412</v>
      </c>
      <c r="M20" s="71">
        <f>M8/Population_Bevolking!M8</f>
        <v>298.77749075045159</v>
      </c>
      <c r="N20" s="72">
        <f>N8/Population_Bevolking!N8</f>
        <v>314.10761612956964</v>
      </c>
      <c r="O20" s="72">
        <f>O8/Population_Bevolking!O8</f>
        <v>317.07882455671904</v>
      </c>
      <c r="P20" s="72">
        <f>P8/Population_Bevolking!P8</f>
        <v>321.94811571383588</v>
      </c>
      <c r="Q20" s="72">
        <f>Q8/Population_Bevolking!Q8</f>
        <v>326.12845918955662</v>
      </c>
      <c r="R20" s="72">
        <f>R8/Population_Bevolking!R8</f>
        <v>331.47064633013537</v>
      </c>
      <c r="S20" s="72">
        <f>S8/Population_Bevolking!S8</f>
        <v>341.31744207958036</v>
      </c>
      <c r="T20" s="72">
        <f>T8/Population_Bevolking!T8</f>
        <v>332.41644228895882</v>
      </c>
      <c r="U20" s="72">
        <f>U8/Population_Bevolking!U8</f>
        <v>339.48068139415966</v>
      </c>
      <c r="V20" s="72">
        <f>V8/Population_Bevolking!V8</f>
        <v>355.78411696679336</v>
      </c>
      <c r="W20" s="72">
        <f>W8/Population_Bevolking!W8</f>
        <v>378.03032974890868</v>
      </c>
    </row>
    <row r="21" spans="1:23">
      <c r="A21" s="18" t="s">
        <v>134</v>
      </c>
      <c r="B21" s="71">
        <f>B9/Population_Bevolking!B9</f>
        <v>211.78210693259643</v>
      </c>
      <c r="C21" s="71">
        <f>C9/Population_Bevolking!C9</f>
        <v>213.18801831978664</v>
      </c>
      <c r="D21" s="71">
        <f>D9/Population_Bevolking!D9</f>
        <v>233.08263265725859</v>
      </c>
      <c r="E21" s="71">
        <f>E9/Population_Bevolking!E9</f>
        <v>246.71562745345335</v>
      </c>
      <c r="F21" s="71">
        <f>F9/Population_Bevolking!F9</f>
        <v>256.51797504768456</v>
      </c>
      <c r="G21" s="71">
        <f>G9/Population_Bevolking!G9</f>
        <v>258.29327750733296</v>
      </c>
      <c r="H21" s="71">
        <f>H9/Population_Bevolking!H9</f>
        <v>245.91555009402663</v>
      </c>
      <c r="I21" s="71">
        <f>I9/Population_Bevolking!I9</f>
        <v>278.03402640388447</v>
      </c>
      <c r="J21" s="71">
        <f>J9/Population_Bevolking!J9</f>
        <v>273.51631526777862</v>
      </c>
      <c r="K21" s="71">
        <f>K9/Population_Bevolking!K9</f>
        <v>294.51089339967416</v>
      </c>
      <c r="L21" s="71">
        <f>L9/Population_Bevolking!L9</f>
        <v>292.65748875627685</v>
      </c>
      <c r="M21" s="71">
        <f>M9/Population_Bevolking!M9</f>
        <v>300.49933041512679</v>
      </c>
      <c r="N21" s="72">
        <f>N9/Population_Bevolking!N9</f>
        <v>317.04484891809994</v>
      </c>
      <c r="O21" s="72">
        <f>O9/Population_Bevolking!O9</f>
        <v>322.64573129299646</v>
      </c>
      <c r="P21" s="72">
        <f>P9/Population_Bevolking!P9</f>
        <v>333.99111648376294</v>
      </c>
      <c r="Q21" s="72">
        <f>Q9/Population_Bevolking!Q9</f>
        <v>323.25383337852026</v>
      </c>
      <c r="R21" s="72">
        <f>R9/Population_Bevolking!R9</f>
        <v>340.33790380932112</v>
      </c>
      <c r="S21" s="72">
        <f>S9/Population_Bevolking!S9</f>
        <v>334.29993203995889</v>
      </c>
      <c r="T21" s="72">
        <f>T9/Population_Bevolking!T9</f>
        <v>348.82762764321933</v>
      </c>
      <c r="U21" s="72">
        <f>U9/Population_Bevolking!U9</f>
        <v>353.94827264944013</v>
      </c>
      <c r="V21" s="72">
        <f>V9/Population_Bevolking!V9</f>
        <v>379.74968645339334</v>
      </c>
      <c r="W21" s="72">
        <f>W9/Population_Bevolking!W9</f>
        <v>407.60955181021251</v>
      </c>
    </row>
    <row r="22" spans="1:23">
      <c r="A22" s="18" t="s">
        <v>135</v>
      </c>
      <c r="B22" s="71">
        <f>B10/Population_Bevolking!B10</f>
        <v>288.22347519606336</v>
      </c>
      <c r="C22" s="71">
        <f>C10/Population_Bevolking!C10</f>
        <v>299.94605647894923</v>
      </c>
      <c r="D22" s="71">
        <f>D10/Population_Bevolking!D10</f>
        <v>317.93222355407244</v>
      </c>
      <c r="E22" s="71">
        <f>E10/Population_Bevolking!E10</f>
        <v>302.8209574033832</v>
      </c>
      <c r="F22" s="71">
        <f>F10/Population_Bevolking!F10</f>
        <v>281.63686674755127</v>
      </c>
      <c r="G22" s="71">
        <f>G10/Population_Bevolking!G10</f>
        <v>297.61651015717069</v>
      </c>
      <c r="H22" s="71">
        <f>H10/Population_Bevolking!H10</f>
        <v>331.86286741323693</v>
      </c>
      <c r="I22" s="71">
        <f>I10/Population_Bevolking!I10</f>
        <v>346.70037096269124</v>
      </c>
      <c r="J22" s="71">
        <f>J10/Population_Bevolking!J10</f>
        <v>361.60350296935752</v>
      </c>
      <c r="K22" s="71">
        <f>K10/Population_Bevolking!K10</f>
        <v>388.20449473895286</v>
      </c>
      <c r="L22" s="71">
        <f>L10/Population_Bevolking!L10</f>
        <v>401.36046464120068</v>
      </c>
      <c r="M22" s="71">
        <f>M10/Population_Bevolking!M10</f>
        <v>419.9074710747189</v>
      </c>
      <c r="N22" s="72">
        <f>N10/Population_Bevolking!N10</f>
        <v>429.38171576788761</v>
      </c>
      <c r="O22" s="72">
        <f>O10/Population_Bevolking!O10</f>
        <v>438.75384609521876</v>
      </c>
      <c r="P22" s="72">
        <f>P10/Population_Bevolking!P10</f>
        <v>451.92746837853548</v>
      </c>
      <c r="Q22" s="72">
        <f>Q10/Population_Bevolking!Q10</f>
        <v>440.45252255037371</v>
      </c>
      <c r="R22" s="72">
        <f>R10/Population_Bevolking!R10</f>
        <v>447.25963156089534</v>
      </c>
      <c r="S22" s="72">
        <f>S10/Population_Bevolking!S10</f>
        <v>456.72479867080762</v>
      </c>
      <c r="T22" s="72">
        <f>T10/Population_Bevolking!T10</f>
        <v>476.18004385273366</v>
      </c>
      <c r="U22" s="72">
        <f>U10/Population_Bevolking!U10</f>
        <v>485.63830208891272</v>
      </c>
      <c r="V22" s="72">
        <f>V10/Population_Bevolking!V10</f>
        <v>508.46300879943163</v>
      </c>
      <c r="W22" s="72">
        <f>W10/Population_Bevolking!W10</f>
        <v>570.59816287147817</v>
      </c>
    </row>
    <row r="23" spans="1:23" s="62" customFormat="1">
      <c r="A23" s="49" t="s">
        <v>130</v>
      </c>
      <c r="B23" s="73">
        <f t="shared" ref="B23:N23" si="2">SUM(B17:B22)</f>
        <v>1704.6262481550352</v>
      </c>
      <c r="C23" s="73">
        <f t="shared" si="2"/>
        <v>1834.7730670009448</v>
      </c>
      <c r="D23" s="73">
        <f t="shared" si="2"/>
        <v>1989.4745874779589</v>
      </c>
      <c r="E23" s="73">
        <f t="shared" si="2"/>
        <v>1998.2613760798872</v>
      </c>
      <c r="F23" s="73">
        <f t="shared" si="2"/>
        <v>2014.025869903448</v>
      </c>
      <c r="G23" s="73">
        <f t="shared" si="2"/>
        <v>2037.8303610412524</v>
      </c>
      <c r="H23" s="73">
        <f t="shared" si="2"/>
        <v>2141.1920761784113</v>
      </c>
      <c r="I23" s="73">
        <f t="shared" si="2"/>
        <v>2201.3250651808571</v>
      </c>
      <c r="J23" s="73">
        <f t="shared" si="2"/>
        <v>2248.8058031216165</v>
      </c>
      <c r="K23" s="73">
        <f t="shared" si="2"/>
        <v>2275.2887271265809</v>
      </c>
      <c r="L23" s="73">
        <f t="shared" si="2"/>
        <v>2338.788888071128</v>
      </c>
      <c r="M23" s="73">
        <f t="shared" si="2"/>
        <v>2455.2274794638047</v>
      </c>
      <c r="N23" s="73">
        <f t="shared" si="2"/>
        <v>2542.0060716565335</v>
      </c>
      <c r="O23" s="73">
        <f>SUM(O17:O22)</f>
        <v>2552.9853673036164</v>
      </c>
      <c r="P23" s="73">
        <f>SUM(P17:P22)</f>
        <v>2627.6499045154469</v>
      </c>
      <c r="Q23" s="73">
        <f>SUM(Q17:Q22)</f>
        <v>2649.8107592757751</v>
      </c>
      <c r="R23" s="73">
        <f>SUM(R17:R22)</f>
        <v>2654.083863441761</v>
      </c>
      <c r="S23" s="73">
        <f>SUM(S17:S22)</f>
        <v>2678.6068058816195</v>
      </c>
      <c r="T23" s="73">
        <f t="shared" ref="T23:W23" si="3">SUM(T17:T22)</f>
        <v>2734.6320398042208</v>
      </c>
      <c r="U23" s="73">
        <f t="shared" si="3"/>
        <v>2757.7816692835822</v>
      </c>
      <c r="V23" s="73">
        <f t="shared" si="3"/>
        <v>2885.1523369822357</v>
      </c>
      <c r="W23" s="73">
        <f t="shared" si="3"/>
        <v>3128.5854697610598</v>
      </c>
    </row>
    <row r="25" spans="1:23">
      <c r="B25" s="102" t="s">
        <v>44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4"/>
    </row>
    <row r="26" spans="1:23">
      <c r="B26" s="105" t="s">
        <v>198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7"/>
    </row>
    <row r="27" spans="1:23">
      <c r="B27" s="36">
        <v>2002</v>
      </c>
      <c r="C27" s="36">
        <v>2003</v>
      </c>
      <c r="D27" s="36">
        <v>2004</v>
      </c>
      <c r="E27" s="36">
        <v>2005</v>
      </c>
      <c r="F27" s="36">
        <v>2006</v>
      </c>
      <c r="G27" s="36">
        <v>2007</v>
      </c>
      <c r="H27" s="36">
        <v>2008</v>
      </c>
      <c r="I27" s="36">
        <v>2009</v>
      </c>
      <c r="J27" s="36">
        <v>2010</v>
      </c>
      <c r="K27" s="36">
        <v>2011</v>
      </c>
      <c r="L27" s="36">
        <v>2012</v>
      </c>
      <c r="M27" s="36">
        <v>2013</v>
      </c>
      <c r="N27" s="36">
        <v>2014</v>
      </c>
      <c r="O27" s="36">
        <v>2015</v>
      </c>
      <c r="P27" s="36">
        <v>2016</v>
      </c>
      <c r="Q27" s="36">
        <v>2017</v>
      </c>
      <c r="R27" s="36">
        <v>2018</v>
      </c>
      <c r="S27" s="36">
        <v>2019</v>
      </c>
      <c r="T27" s="36">
        <v>2020</v>
      </c>
      <c r="U27" s="36">
        <v>2021</v>
      </c>
      <c r="V27" s="36">
        <v>2022</v>
      </c>
      <c r="W27" s="36">
        <v>2023</v>
      </c>
    </row>
    <row r="28" spans="1:23">
      <c r="B28" s="76">
        <f>B11/Recettes_Ontvangsten!B11</f>
        <v>0.96641435650291019</v>
      </c>
      <c r="C28" s="76">
        <f>C11/Recettes_Ontvangsten!C11</f>
        <v>0.97059399777863165</v>
      </c>
      <c r="D28" s="76">
        <f>D11/Recettes_Ontvangsten!D11</f>
        <v>0.98188024400487239</v>
      </c>
      <c r="E28" s="76">
        <f>E11/Recettes_Ontvangsten!E11</f>
        <v>0.99002230416161163</v>
      </c>
      <c r="F28" s="76">
        <f>F11/Recettes_Ontvangsten!F11</f>
        <v>0.98990393665262777</v>
      </c>
      <c r="G28" s="76">
        <f>G11/Recettes_Ontvangsten!G11</f>
        <v>0.98899910579189676</v>
      </c>
      <c r="H28" s="76">
        <f>H11/Recettes_Ontvangsten!H11</f>
        <v>0.99098593432261017</v>
      </c>
      <c r="I28" s="76">
        <f>I11/Recettes_Ontvangsten!I11</f>
        <v>0.9923386002172907</v>
      </c>
      <c r="J28" s="76">
        <f>J11/Recettes_Ontvangsten!J11</f>
        <v>0.98741329696930979</v>
      </c>
      <c r="K28" s="76">
        <f>K11/Recettes_Ontvangsten!K11</f>
        <v>0.98972734590887723</v>
      </c>
      <c r="L28" s="76">
        <f>L11/Recettes_Ontvangsten!L11</f>
        <v>0.99449409691168256</v>
      </c>
      <c r="M28" s="76">
        <f>M11/Recettes_Ontvangsten!M11</f>
        <v>0.99389875679229212</v>
      </c>
      <c r="N28" s="76">
        <f>N11/Recettes_Ontvangsten!N11</f>
        <v>0.99087927636739204</v>
      </c>
      <c r="O28" s="76">
        <f>O11/Recettes_Ontvangsten!O11</f>
        <v>0.99546845675852569</v>
      </c>
      <c r="P28" s="76">
        <f>P11/Recettes_Ontvangsten!P11</f>
        <v>0.9961017185174057</v>
      </c>
      <c r="Q28" s="76">
        <f>Q11/Recettes_Ontvangsten!Q11</f>
        <v>0.99586780639794981</v>
      </c>
      <c r="R28" s="76">
        <f>R11/Recettes_Ontvangsten!R11</f>
        <v>0.99590298017804368</v>
      </c>
      <c r="S28" s="76">
        <f>S11/Recettes_Ontvangsten!S11</f>
        <v>0.99543554501905529</v>
      </c>
      <c r="T28" s="76">
        <f>T11/Recettes_Ontvangsten!T11</f>
        <v>0.99561181126067511</v>
      </c>
      <c r="U28" s="76">
        <f>U11/Recettes_Ontvangsten!U11</f>
        <v>0.99599176532326328</v>
      </c>
      <c r="V28" s="76">
        <f>V11/Recettes_Ontvangsten!V11</f>
        <v>0.99433383540164177</v>
      </c>
      <c r="W28" s="76">
        <f>W11/Recettes_Ontvangsten!W11</f>
        <v>0.99065417565248393</v>
      </c>
    </row>
  </sheetData>
  <mergeCells count="6">
    <mergeCell ref="B3:W3"/>
    <mergeCell ref="B15:W15"/>
    <mergeCell ref="B26:W26"/>
    <mergeCell ref="B2:W2"/>
    <mergeCell ref="B14:W14"/>
    <mergeCell ref="B25:W25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W34"/>
  <sheetViews>
    <sheetView tabSelected="1" zoomScaleNormal="100" workbookViewId="0">
      <selection activeCell="B37" sqref="B37"/>
    </sheetView>
  </sheetViews>
  <sheetFormatPr baseColWidth="10" defaultColWidth="10.83203125" defaultRowHeight="13"/>
  <cols>
    <col min="1" max="1" width="47.5" style="42" bestFit="1" customWidth="1"/>
    <col min="2" max="23" width="13.6640625" style="42" bestFit="1" customWidth="1"/>
    <col min="24" max="16384" width="10.83203125" style="42"/>
  </cols>
  <sheetData>
    <row r="2" spans="1:23">
      <c r="B2" s="102" t="s">
        <v>41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3">
      <c r="B3" s="105" t="s">
        <v>200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3">
      <c r="A4" s="35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3">
      <c r="A5" s="18" t="s">
        <v>128</v>
      </c>
      <c r="B5" s="54">
        <v>83045153.99000001</v>
      </c>
      <c r="C5" s="54">
        <v>95306157.090000004</v>
      </c>
      <c r="D5" s="54">
        <v>110759046.39</v>
      </c>
      <c r="E5" s="54">
        <v>110557408.04000001</v>
      </c>
      <c r="F5" s="54">
        <v>100802283.87</v>
      </c>
      <c r="G5" s="54">
        <v>98375222.090000004</v>
      </c>
      <c r="H5" s="54">
        <v>109755520.13</v>
      </c>
      <c r="I5" s="54">
        <v>113144970.16</v>
      </c>
      <c r="J5" s="54">
        <v>113479025.77</v>
      </c>
      <c r="K5" s="54">
        <v>114504105.52000001</v>
      </c>
      <c r="L5" s="54">
        <v>120518733.06</v>
      </c>
      <c r="M5" s="54">
        <v>126828423.06</v>
      </c>
      <c r="N5" s="54">
        <v>130830835.31</v>
      </c>
      <c r="O5" s="54">
        <v>136074136.78999999</v>
      </c>
      <c r="P5" s="54">
        <v>136086596.30000001</v>
      </c>
      <c r="Q5" s="54">
        <v>137103915.13</v>
      </c>
      <c r="R5" s="54">
        <v>137563950.97</v>
      </c>
      <c r="S5" s="54">
        <v>137477086.69999999</v>
      </c>
      <c r="T5" s="54">
        <v>140364105.51999998</v>
      </c>
      <c r="U5" s="54">
        <v>140364105.51999998</v>
      </c>
      <c r="V5" s="54">
        <v>140364105.59999999</v>
      </c>
      <c r="W5" s="56">
        <v>148995201.50999999</v>
      </c>
    </row>
    <row r="6" spans="1:23">
      <c r="A6" s="18" t="s">
        <v>129</v>
      </c>
      <c r="B6" s="54">
        <v>24730446.23</v>
      </c>
      <c r="C6" s="54">
        <v>26288377.490000002</v>
      </c>
      <c r="D6" s="54">
        <v>26745589</v>
      </c>
      <c r="E6" s="54">
        <v>28613184.629999999</v>
      </c>
      <c r="F6" s="54">
        <v>29471580.159999996</v>
      </c>
      <c r="G6" s="54">
        <v>30355727.560000002</v>
      </c>
      <c r="H6" s="54">
        <v>31266399.390000001</v>
      </c>
      <c r="I6" s="54">
        <v>33018588.109999999</v>
      </c>
      <c r="J6" s="54">
        <v>37743228.549999997</v>
      </c>
      <c r="K6" s="54">
        <v>36346048.450000003</v>
      </c>
      <c r="L6" s="54">
        <v>37416619.259999998</v>
      </c>
      <c r="M6" s="54">
        <v>45000392.049999997</v>
      </c>
      <c r="N6" s="54">
        <v>44670725.959999993</v>
      </c>
      <c r="O6" s="54">
        <v>45130286.539999999</v>
      </c>
      <c r="P6" s="54">
        <v>47940082.570000008</v>
      </c>
      <c r="Q6" s="54">
        <v>49378285.059999995</v>
      </c>
      <c r="R6" s="54">
        <v>46452876.250000007</v>
      </c>
      <c r="S6" s="54">
        <v>48179177.420000002</v>
      </c>
      <c r="T6" s="54">
        <v>50745913.869999997</v>
      </c>
      <c r="U6" s="54">
        <v>51232852.18</v>
      </c>
      <c r="V6" s="54">
        <v>54370211.700000003</v>
      </c>
      <c r="W6" s="54">
        <v>65018403.189999998</v>
      </c>
    </row>
    <row r="7" spans="1:23">
      <c r="A7" s="18" t="s">
        <v>182</v>
      </c>
      <c r="B7" s="54">
        <v>32449237.549999997</v>
      </c>
      <c r="C7" s="54">
        <v>33867151.230000004</v>
      </c>
      <c r="D7" s="54">
        <v>35690020.910000004</v>
      </c>
      <c r="E7" s="54">
        <v>32219838.98</v>
      </c>
      <c r="F7" s="54">
        <v>35677946.359999999</v>
      </c>
      <c r="G7" s="54">
        <v>35677945</v>
      </c>
      <c r="H7" s="54">
        <v>36391503</v>
      </c>
      <c r="I7" s="54">
        <v>37677324</v>
      </c>
      <c r="J7" s="54">
        <v>41294010.109999999</v>
      </c>
      <c r="K7" s="54">
        <v>44043026.899999999</v>
      </c>
      <c r="L7" s="54">
        <v>46470566</v>
      </c>
      <c r="M7" s="54">
        <v>48584336.509999998</v>
      </c>
      <c r="N7" s="54">
        <v>48432344.590000004</v>
      </c>
      <c r="O7" s="54">
        <v>49544681.140000001</v>
      </c>
      <c r="P7" s="54">
        <v>50472762.950000003</v>
      </c>
      <c r="Q7" s="54">
        <v>52234763.880000003</v>
      </c>
      <c r="R7" s="54">
        <v>51125899.740000002</v>
      </c>
      <c r="S7" s="54">
        <v>52935320.630000003</v>
      </c>
      <c r="T7" s="54">
        <v>53782285.75</v>
      </c>
      <c r="U7" s="54">
        <v>55763244.240000002</v>
      </c>
      <c r="V7" s="54">
        <v>59870041.57</v>
      </c>
      <c r="W7" s="54">
        <v>63966142.82</v>
      </c>
    </row>
    <row r="8" spans="1:23">
      <c r="A8" s="18" t="s">
        <v>133</v>
      </c>
      <c r="B8" s="54">
        <v>19459307.489999998</v>
      </c>
      <c r="C8" s="54">
        <v>19022796.59</v>
      </c>
      <c r="D8" s="54">
        <v>18988390.75</v>
      </c>
      <c r="E8" s="54">
        <v>19791313.609999999</v>
      </c>
      <c r="F8" s="54">
        <v>20187139.880000003</v>
      </c>
      <c r="G8" s="54">
        <v>20691818.379999999</v>
      </c>
      <c r="H8" s="54">
        <v>21209113.840000004</v>
      </c>
      <c r="I8" s="54">
        <v>21898410.039999999</v>
      </c>
      <c r="J8" s="54">
        <v>22336378.240000002</v>
      </c>
      <c r="K8" s="54">
        <v>22827778.57</v>
      </c>
      <c r="L8" s="54">
        <v>24450833.629999999</v>
      </c>
      <c r="M8" s="54">
        <v>25184358.640000001</v>
      </c>
      <c r="N8" s="54">
        <v>25970866.170000002</v>
      </c>
      <c r="O8" s="54">
        <v>26749992.149999999</v>
      </c>
      <c r="P8" s="54">
        <v>27151242.030000001</v>
      </c>
      <c r="Q8" s="54">
        <v>27830023.080000002</v>
      </c>
      <c r="R8" s="54">
        <v>28247473.23</v>
      </c>
      <c r="S8" s="54">
        <v>28671185.520000003</v>
      </c>
      <c r="T8" s="54">
        <v>29158595.669999998</v>
      </c>
      <c r="U8" s="54">
        <v>29158595.669999998</v>
      </c>
      <c r="V8" s="54">
        <v>29858401.970000003</v>
      </c>
      <c r="W8" s="54">
        <v>32336649.330000002</v>
      </c>
    </row>
    <row r="9" spans="1:23">
      <c r="A9" s="18" t="s">
        <v>134</v>
      </c>
      <c r="B9" s="54">
        <v>18516700.5</v>
      </c>
      <c r="C9" s="54">
        <v>18046014.25</v>
      </c>
      <c r="D9" s="54">
        <v>20011716.399999999</v>
      </c>
      <c r="E9" s="54">
        <v>21227624</v>
      </c>
      <c r="F9" s="54">
        <v>21558582</v>
      </c>
      <c r="G9" s="54">
        <v>21694392.289999999</v>
      </c>
      <c r="H9" s="54">
        <v>19211904.329999998</v>
      </c>
      <c r="I9" s="54">
        <v>23493960.170000002</v>
      </c>
      <c r="J9" s="54">
        <v>22991496.280000001</v>
      </c>
      <c r="K9" s="54">
        <v>25203543.129999999</v>
      </c>
      <c r="L9" s="54">
        <v>26064923.869999997</v>
      </c>
      <c r="M9" s="54">
        <v>26716546.960000001</v>
      </c>
      <c r="N9" s="54">
        <v>27783947.73</v>
      </c>
      <c r="O9" s="54">
        <v>28333274.780000001</v>
      </c>
      <c r="P9" s="54">
        <v>29002337.530000001</v>
      </c>
      <c r="Q9" s="54">
        <v>28547667.840000004</v>
      </c>
      <c r="R9" s="54">
        <v>29184488.68</v>
      </c>
      <c r="S9" s="54">
        <v>29287804.130000003</v>
      </c>
      <c r="T9" s="54">
        <v>31913560.209999997</v>
      </c>
      <c r="U9" s="54">
        <v>32551831.410000004</v>
      </c>
      <c r="V9" s="54">
        <v>34102868.039999999</v>
      </c>
      <c r="W9" s="54">
        <v>38715566.759999998</v>
      </c>
    </row>
    <row r="10" spans="1:23">
      <c r="A10" s="18" t="s">
        <v>135</v>
      </c>
      <c r="B10" s="54">
        <v>35125178</v>
      </c>
      <c r="C10" s="54">
        <v>34859614.700000003</v>
      </c>
      <c r="D10" s="54">
        <v>35556807.009999998</v>
      </c>
      <c r="E10" s="54">
        <v>34271179</v>
      </c>
      <c r="F10" s="54">
        <v>30695971.100000001</v>
      </c>
      <c r="G10" s="54">
        <v>27855093.050000001</v>
      </c>
      <c r="H10" s="54">
        <v>39218643.010000005</v>
      </c>
      <c r="I10" s="54">
        <v>43072484.890000001</v>
      </c>
      <c r="J10" s="54">
        <v>45110317</v>
      </c>
      <c r="K10" s="54">
        <v>52139708.719999999</v>
      </c>
      <c r="L10" s="54">
        <v>54565439.400000006</v>
      </c>
      <c r="M10" s="54">
        <v>58123002.990000002</v>
      </c>
      <c r="N10" s="54">
        <v>58558978.289999999</v>
      </c>
      <c r="O10" s="54">
        <v>60550318.390000001</v>
      </c>
      <c r="P10" s="54">
        <v>62392383.340000004</v>
      </c>
      <c r="Q10" s="54">
        <v>62392383.340000004</v>
      </c>
      <c r="R10" s="54">
        <v>63640231</v>
      </c>
      <c r="S10" s="54">
        <v>62316062.060000002</v>
      </c>
      <c r="T10" s="54">
        <v>66211296.319999993</v>
      </c>
      <c r="U10" s="54">
        <v>66873409.280000001</v>
      </c>
      <c r="V10" s="54">
        <v>68879611.560000002</v>
      </c>
      <c r="W10" s="54">
        <v>79274951.609999999</v>
      </c>
    </row>
    <row r="11" spans="1:23" s="62" customFormat="1">
      <c r="A11" s="49" t="s">
        <v>130</v>
      </c>
      <c r="B11" s="73">
        <f>SUM(B5:B10)</f>
        <v>213326023.76000002</v>
      </c>
      <c r="C11" s="73">
        <f t="shared" ref="C11:N11" si="0">SUM(C5:C10)</f>
        <v>227390111.35000002</v>
      </c>
      <c r="D11" s="73">
        <f t="shared" si="0"/>
        <v>247751570.45999998</v>
      </c>
      <c r="E11" s="73">
        <f t="shared" si="0"/>
        <v>246680548.25999999</v>
      </c>
      <c r="F11" s="73">
        <f t="shared" si="0"/>
        <v>238393503.36999997</v>
      </c>
      <c r="G11" s="73">
        <f t="shared" si="0"/>
        <v>234650198.37</v>
      </c>
      <c r="H11" s="73">
        <f t="shared" si="0"/>
        <v>257053083.69999999</v>
      </c>
      <c r="I11" s="73">
        <f t="shared" si="0"/>
        <v>272305737.36999995</v>
      </c>
      <c r="J11" s="73">
        <f t="shared" si="0"/>
        <v>282954455.95000005</v>
      </c>
      <c r="K11" s="73">
        <f t="shared" si="0"/>
        <v>295064211.29000002</v>
      </c>
      <c r="L11" s="73">
        <f t="shared" si="0"/>
        <v>309487115.22000003</v>
      </c>
      <c r="M11" s="73">
        <f t="shared" si="0"/>
        <v>330437060.20999998</v>
      </c>
      <c r="N11" s="73">
        <f t="shared" si="0"/>
        <v>336247698.05000001</v>
      </c>
      <c r="O11" s="73">
        <f>SUM(O5:O10)</f>
        <v>346382689.78999996</v>
      </c>
      <c r="P11" s="73">
        <f>SUM(P5:P10)</f>
        <v>353045404.72000003</v>
      </c>
      <c r="Q11" s="73">
        <f>SUM(Q5:Q10)</f>
        <v>357487038.33000004</v>
      </c>
      <c r="R11" s="73">
        <f>SUM(R5:R10)</f>
        <v>356214919.87</v>
      </c>
      <c r="S11" s="73">
        <f>SUM(S5:S10)</f>
        <v>358866636.46000004</v>
      </c>
      <c r="T11" s="73">
        <f t="shared" ref="T11:W11" si="1">SUM(T5:T10)</f>
        <v>372175757.33999997</v>
      </c>
      <c r="U11" s="73">
        <f t="shared" si="1"/>
        <v>375944038.30000007</v>
      </c>
      <c r="V11" s="73">
        <f t="shared" si="1"/>
        <v>387445240.44000006</v>
      </c>
      <c r="W11" s="73">
        <f t="shared" si="1"/>
        <v>428306915.21999997</v>
      </c>
    </row>
    <row r="12" spans="1:23">
      <c r="B12" s="80"/>
      <c r="C12" s="80">
        <f>C11/B11-1</f>
        <v>6.5927669499069808E-2</v>
      </c>
      <c r="D12" s="80">
        <f t="shared" ref="D12:Q12" si="2">D11/C11-1</f>
        <v>8.9544171420275598E-2</v>
      </c>
      <c r="E12" s="80">
        <f t="shared" si="2"/>
        <v>-4.3229683590356727E-3</v>
      </c>
      <c r="F12" s="80">
        <f t="shared" si="2"/>
        <v>-3.3594237358616219E-2</v>
      </c>
      <c r="G12" s="80">
        <f t="shared" si="2"/>
        <v>-1.570221061850896E-2</v>
      </c>
      <c r="H12" s="80">
        <f t="shared" si="2"/>
        <v>9.5473540979815308E-2</v>
      </c>
      <c r="I12" s="80">
        <f t="shared" si="2"/>
        <v>5.9336590911319043E-2</v>
      </c>
      <c r="J12" s="80">
        <f t="shared" si="2"/>
        <v>3.9105744457859082E-2</v>
      </c>
      <c r="K12" s="80">
        <f t="shared" si="2"/>
        <v>4.279754245022338E-2</v>
      </c>
      <c r="L12" s="80">
        <f t="shared" si="2"/>
        <v>4.8880560156530306E-2</v>
      </c>
      <c r="M12" s="80">
        <f t="shared" si="2"/>
        <v>6.7692462657476415E-2</v>
      </c>
      <c r="N12" s="80">
        <f t="shared" si="2"/>
        <v>1.7584703835299864E-2</v>
      </c>
      <c r="O12" s="80">
        <f t="shared" si="2"/>
        <v>3.0141445722233318E-2</v>
      </c>
      <c r="P12" s="80">
        <f t="shared" si="2"/>
        <v>1.9235126715019923E-2</v>
      </c>
      <c r="Q12" s="80">
        <f t="shared" si="2"/>
        <v>1.2580913249735204E-2</v>
      </c>
      <c r="R12" s="80">
        <f>R11/Q11-1</f>
        <v>-3.5585023332390664E-3</v>
      </c>
      <c r="S12" s="80">
        <f>S11/R11-1</f>
        <v>7.4441480187517062E-3</v>
      </c>
      <c r="T12" s="80">
        <f t="shared" ref="T12:W12" si="3">T11/S11-1</f>
        <v>3.708653724761457E-2</v>
      </c>
      <c r="U12" s="80">
        <f t="shared" si="3"/>
        <v>1.012500380715986E-2</v>
      </c>
      <c r="V12" s="80">
        <f t="shared" si="3"/>
        <v>3.0592856830521375E-2</v>
      </c>
      <c r="W12" s="80">
        <f t="shared" si="3"/>
        <v>0.10546438700239436</v>
      </c>
    </row>
    <row r="14" spans="1:23">
      <c r="B14" s="102" t="s">
        <v>42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3">
      <c r="B15" s="105" t="s">
        <v>201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3">
      <c r="A16" s="35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3">
      <c r="A17" s="18" t="s">
        <v>128</v>
      </c>
      <c r="B17" s="71">
        <f>B5/Population_Bevolking!B5</f>
        <v>393.37944260493498</v>
      </c>
      <c r="C17" s="71">
        <f>C5/Population_Bevolking!C5</f>
        <v>442.58043990489551</v>
      </c>
      <c r="D17" s="71">
        <f>D5/Population_Bevolking!D5</f>
        <v>509.46186082132806</v>
      </c>
      <c r="E17" s="71">
        <f>E5/Population_Bevolking!E5</f>
        <v>501.2077505870833</v>
      </c>
      <c r="F17" s="71">
        <f>F5/Population_Bevolking!F5</f>
        <v>453.46176868575543</v>
      </c>
      <c r="G17" s="71">
        <f>G5/Population_Bevolking!G5</f>
        <v>439.16529581928978</v>
      </c>
      <c r="H17" s="71">
        <f>H5/Population_Bevolking!H5</f>
        <v>480.03429013169114</v>
      </c>
      <c r="I17" s="71">
        <f>I5/Population_Bevolking!I5</f>
        <v>484.1690030767387</v>
      </c>
      <c r="J17" s="71">
        <f>J5/Population_Bevolking!J5</f>
        <v>477.09128956175164</v>
      </c>
      <c r="K17" s="71">
        <f>K5/Population_Bevolking!K5</f>
        <v>466.57908138151356</v>
      </c>
      <c r="L17" s="71">
        <f>L5/Population_Bevolking!L5</f>
        <v>482.22538656060692</v>
      </c>
      <c r="M17" s="71">
        <f>M5/Population_Bevolking!M5</f>
        <v>501.71058838887308</v>
      </c>
      <c r="N17" s="72">
        <f>N5/Population_Bevolking!N5</f>
        <v>515.6118504053378</v>
      </c>
      <c r="O17" s="72">
        <f>O5/Population_Bevolking!O5</f>
        <v>522.78298188929182</v>
      </c>
      <c r="P17" s="72">
        <f>P5/Population_Bevolking!P5</f>
        <v>515.29800600546025</v>
      </c>
      <c r="Q17" s="72">
        <f>Q5/Population_Bevolking!Q5</f>
        <v>521.72623332787896</v>
      </c>
      <c r="R17" s="72">
        <f>R5/Population_Bevolking!R5</f>
        <v>517.56631539937541</v>
      </c>
      <c r="S17" s="72">
        <f>S5/Population_Bevolking!S5</f>
        <v>511.82450875272701</v>
      </c>
      <c r="T17" s="72">
        <f>T5/Population_Bevolking!T5</f>
        <v>514.65380504885684</v>
      </c>
      <c r="U17" s="72">
        <f>U5/Population_Bevolking!U5</f>
        <v>511.52354018162993</v>
      </c>
      <c r="V17" s="72">
        <f>V5/Population_Bevolking!V5</f>
        <v>508.95469217408959</v>
      </c>
      <c r="W17" s="72">
        <f>W5/Population_Bevolking!W5</f>
        <v>526.83479311344638</v>
      </c>
    </row>
    <row r="18" spans="1:23">
      <c r="A18" s="18" t="s">
        <v>129</v>
      </c>
      <c r="B18" s="71">
        <f>B6/Population_Bevolking!B6</f>
        <v>144.09582654042242</v>
      </c>
      <c r="C18" s="71">
        <f>C6/Population_Bevolking!C6</f>
        <v>150.65663463081404</v>
      </c>
      <c r="D18" s="71">
        <f>D6/Population_Bevolking!D6</f>
        <v>150.70060008451895</v>
      </c>
      <c r="E18" s="71">
        <f>E6/Population_Bevolking!E6</f>
        <v>159.78949131056359</v>
      </c>
      <c r="F18" s="71">
        <f>F6/Population_Bevolking!F6</f>
        <v>161.87572521599665</v>
      </c>
      <c r="G18" s="71">
        <f>G6/Population_Bevolking!G6</f>
        <v>163.58717826290803</v>
      </c>
      <c r="H18" s="71">
        <f>H6/Population_Bevolking!H6</f>
        <v>164.54787220941614</v>
      </c>
      <c r="I18" s="71">
        <f>I6/Population_Bevolking!I6</f>
        <v>169.69071034684785</v>
      </c>
      <c r="J18" s="71">
        <f>J6/Population_Bevolking!J6</f>
        <v>189.1085429766766</v>
      </c>
      <c r="K18" s="71">
        <f>K6/Population_Bevolking!K6</f>
        <v>176.6343414977888</v>
      </c>
      <c r="L18" s="71">
        <f>L6/Population_Bevolking!L6</f>
        <v>178.45225307979567</v>
      </c>
      <c r="M18" s="71">
        <f>M6/Population_Bevolking!M6</f>
        <v>212.10292110311411</v>
      </c>
      <c r="N18" s="72">
        <f>N6/Population_Bevolking!N6</f>
        <v>208.80610823898957</v>
      </c>
      <c r="O18" s="72">
        <f>O6/Population_Bevolking!O6</f>
        <v>209.11270857852449</v>
      </c>
      <c r="P18" s="72">
        <f>P6/Population_Bevolking!P6</f>
        <v>219.7644782092481</v>
      </c>
      <c r="Q18" s="72">
        <f>Q6/Population_Bevolking!Q6</f>
        <v>224.99081898044361</v>
      </c>
      <c r="R18" s="72">
        <f>R6/Population_Bevolking!R6</f>
        <v>210.5035742607908</v>
      </c>
      <c r="S18" s="72">
        <f>S6/Population_Bevolking!S6</f>
        <v>216.95588947579355</v>
      </c>
      <c r="T18" s="72">
        <f>T6/Population_Bevolking!T6</f>
        <v>227.15066951056838</v>
      </c>
      <c r="U18" s="72">
        <f>U6/Population_Bevolking!U6</f>
        <v>229.26156281184416</v>
      </c>
      <c r="V18" s="72">
        <f>V6/Population_Bevolking!V6</f>
        <v>243.78965075037777</v>
      </c>
      <c r="W18" s="72">
        <f>W6/Population_Bevolking!W6</f>
        <v>288.35424355045433</v>
      </c>
    </row>
    <row r="19" spans="1:23">
      <c r="A19" s="18" t="s">
        <v>182</v>
      </c>
      <c r="B19" s="71">
        <f>B7/Population_Bevolking!B7</f>
        <v>180.6468788273543</v>
      </c>
      <c r="C19" s="71">
        <f>C7/Population_Bevolking!C7</f>
        <v>185.60699320973109</v>
      </c>
      <c r="D19" s="71">
        <f>D7/Population_Bevolking!D7</f>
        <v>193.88531443192562</v>
      </c>
      <c r="E19" s="71">
        <f>E7/Population_Bevolking!E7</f>
        <v>174.07096306781347</v>
      </c>
      <c r="F19" s="71">
        <f>F7/Population_Bevolking!F7</f>
        <v>189.78135780206921</v>
      </c>
      <c r="G19" s="71">
        <f>G7/Population_Bevolking!G7</f>
        <v>187.13648427501417</v>
      </c>
      <c r="H19" s="71">
        <f>H7/Population_Bevolking!H7</f>
        <v>188.33647128233261</v>
      </c>
      <c r="I19" s="71">
        <f>I7/Population_Bevolking!I7</f>
        <v>191.41091241617556</v>
      </c>
      <c r="J19" s="71">
        <f>J7/Population_Bevolking!J7</f>
        <v>204.54122678145092</v>
      </c>
      <c r="K19" s="71">
        <f>K7/Population_Bevolking!K7</f>
        <v>211.55309310290167</v>
      </c>
      <c r="L19" s="71">
        <f>L7/Population_Bevolking!L7</f>
        <v>217.06798764964989</v>
      </c>
      <c r="M19" s="71">
        <f>M7/Population_Bevolking!M7</f>
        <v>223.00407370687083</v>
      </c>
      <c r="N19" s="72">
        <f>N7/Population_Bevolking!N7</f>
        <v>219.98503188561153</v>
      </c>
      <c r="O19" s="72">
        <f>O7/Population_Bevolking!O7</f>
        <v>223.35936605114148</v>
      </c>
      <c r="P19" s="72">
        <f>P7/Population_Bevolking!P7</f>
        <v>225.64315261708484</v>
      </c>
      <c r="Q19" s="72">
        <f>Q7/Population_Bevolking!Q7</f>
        <v>232.71509093015175</v>
      </c>
      <c r="R19" s="72">
        <f>R7/Population_Bevolking!R7</f>
        <v>227.84190051338729</v>
      </c>
      <c r="S19" s="72">
        <f>S7/Population_Bevolking!S7</f>
        <v>233.94758752817432</v>
      </c>
      <c r="T19" s="72">
        <f>T7/Population_Bevolking!T7</f>
        <v>236.77408252841784</v>
      </c>
      <c r="U19" s="72">
        <f>U7/Population_Bevolking!U7</f>
        <v>245.2144808844094</v>
      </c>
      <c r="V19" s="72">
        <f>V7/Population_Bevolking!V7</f>
        <v>262.58790162280701</v>
      </c>
      <c r="W19" s="72">
        <f>W7/Population_Bevolking!W7</f>
        <v>275.58309273109535</v>
      </c>
    </row>
    <row r="20" spans="1:23">
      <c r="A20" s="18" t="s">
        <v>133</v>
      </c>
      <c r="B20" s="71">
        <f>B8/Population_Bevolking!B8</f>
        <v>151.31183703461789</v>
      </c>
      <c r="C20" s="71">
        <f>C8/Population_Bevolking!C8</f>
        <v>147.64093748302224</v>
      </c>
      <c r="D20" s="71">
        <f>D8/Population_Bevolking!D8</f>
        <v>147.76037873128521</v>
      </c>
      <c r="E20" s="71">
        <f>E8/Population_Bevolking!E8</f>
        <v>153.95211084749718</v>
      </c>
      <c r="F20" s="71">
        <f>F8/Population_Bevolking!F8</f>
        <v>155.81065343233357</v>
      </c>
      <c r="G20" s="71">
        <f>G8/Population_Bevolking!G8</f>
        <v>158.70636441730966</v>
      </c>
      <c r="H20" s="71">
        <f>H8/Population_Bevolking!H8</f>
        <v>161.96097684647813</v>
      </c>
      <c r="I20" s="71">
        <f>I8/Population_Bevolking!I8</f>
        <v>165.94984798193363</v>
      </c>
      <c r="J20" s="71">
        <f>J8/Population_Bevolking!J8</f>
        <v>168.37312106135988</v>
      </c>
      <c r="K20" s="71">
        <f>K8/Population_Bevolking!K8</f>
        <v>170.42650767105903</v>
      </c>
      <c r="L20" s="71">
        <f>L8/Population_Bevolking!L8</f>
        <v>179.94961310312343</v>
      </c>
      <c r="M20" s="71">
        <f>M8/Population_Bevolking!M8</f>
        <v>183.42042941210744</v>
      </c>
      <c r="N20" s="72">
        <f>N8/Population_Bevolking!N8</f>
        <v>188.11698189878095</v>
      </c>
      <c r="O20" s="72">
        <f>O8/Population_Bevolking!O8</f>
        <v>193.04456371915796</v>
      </c>
      <c r="P20" s="72">
        <f>P8/Population_Bevolking!P8</f>
        <v>194.32053212046608</v>
      </c>
      <c r="Q20" s="72">
        <f>Q8/Population_Bevolking!Q8</f>
        <v>198.09114519791305</v>
      </c>
      <c r="R20" s="72">
        <f>R8/Population_Bevolking!R8</f>
        <v>200.29833457423047</v>
      </c>
      <c r="S20" s="72">
        <f>S8/Population_Bevolking!S8</f>
        <v>201.59600565317359</v>
      </c>
      <c r="T20" s="72">
        <f>T8/Population_Bevolking!T8</f>
        <v>202.89039264939186</v>
      </c>
      <c r="U20" s="72">
        <f>U8/Population_Bevolking!U8</f>
        <v>201.48561802954711</v>
      </c>
      <c r="V20" s="72">
        <f>V8/Population_Bevolking!V8</f>
        <v>205.53445929015916</v>
      </c>
      <c r="W20" s="72">
        <f>W8/Population_Bevolking!W8</f>
        <v>220.21839790518868</v>
      </c>
    </row>
    <row r="21" spans="1:23">
      <c r="A21" s="18" t="s">
        <v>134</v>
      </c>
      <c r="B21" s="71">
        <f>B9/Population_Bevolking!B9</f>
        <v>148.31751772197524</v>
      </c>
      <c r="C21" s="71">
        <f>C9/Population_Bevolking!C9</f>
        <v>143.24052459042417</v>
      </c>
      <c r="D21" s="71">
        <f>D9/Population_Bevolking!D9</f>
        <v>158.3005031008733</v>
      </c>
      <c r="E21" s="71">
        <f>E9/Population_Bevolking!E9</f>
        <v>167.32846715328466</v>
      </c>
      <c r="F21" s="71">
        <f>F9/Population_Bevolking!F9</f>
        <v>168.52648447515713</v>
      </c>
      <c r="G21" s="71">
        <f>G9/Population_Bevolking!G9</f>
        <v>167.89895821563178</v>
      </c>
      <c r="H21" s="71">
        <f>H9/Population_Bevolking!H9</f>
        <v>146.86428310425489</v>
      </c>
      <c r="I21" s="71">
        <f>I9/Population_Bevolking!I9</f>
        <v>177.13643894384464</v>
      </c>
      <c r="J21" s="71">
        <f>J9/Population_Bevolking!J9</f>
        <v>171.35071531845759</v>
      </c>
      <c r="K21" s="71">
        <f>K9/Population_Bevolking!K9</f>
        <v>184.95841317716818</v>
      </c>
      <c r="L21" s="71">
        <f>L9/Population_Bevolking!L9</f>
        <v>189.68724161269193</v>
      </c>
      <c r="M21" s="71">
        <f>M9/Population_Bevolking!M9</f>
        <v>191.7157400882638</v>
      </c>
      <c r="N21" s="72">
        <f>N9/Population_Bevolking!N9</f>
        <v>197.62954867483248</v>
      </c>
      <c r="O21" s="72">
        <f>O9/Population_Bevolking!O9</f>
        <v>199.71012447840309</v>
      </c>
      <c r="P21" s="72">
        <f>P9/Population_Bevolking!P9</f>
        <v>203.24277516152995</v>
      </c>
      <c r="Q21" s="72">
        <f>Q9/Population_Bevolking!Q9</f>
        <v>198.45855554860375</v>
      </c>
      <c r="R21" s="72">
        <f>R9/Population_Bevolking!R9</f>
        <v>200.34797163432165</v>
      </c>
      <c r="S21" s="72">
        <f>S9/Population_Bevolking!S9</f>
        <v>199.43891515890257</v>
      </c>
      <c r="T21" s="72">
        <f>T9/Population_Bevolking!T9</f>
        <v>215.19015137825005</v>
      </c>
      <c r="U21" s="72">
        <f>U9/Population_Bevolking!U9</f>
        <v>219.44512434524094</v>
      </c>
      <c r="V21" s="72">
        <f>V9/Population_Bevolking!V9</f>
        <v>228.43064625030141</v>
      </c>
      <c r="W21" s="72">
        <f>W9/Population_Bevolking!W9</f>
        <v>254.98782715220011</v>
      </c>
    </row>
    <row r="22" spans="1:23">
      <c r="A22" s="18" t="s">
        <v>135</v>
      </c>
      <c r="B22" s="71">
        <f>B10/Population_Bevolking!B10</f>
        <v>216.0552237428879</v>
      </c>
      <c r="C22" s="71">
        <f>C10/Population_Bevolking!C10</f>
        <v>211.38441159170705</v>
      </c>
      <c r="D22" s="71">
        <f>D10/Population_Bevolking!D10</f>
        <v>214.17440885928031</v>
      </c>
      <c r="E22" s="71">
        <f>E10/Population_Bevolking!E10</f>
        <v>205.72664569651712</v>
      </c>
      <c r="F22" s="71">
        <f>F10/Population_Bevolking!F10</f>
        <v>181.67058917527299</v>
      </c>
      <c r="G22" s="71">
        <f>G10/Population_Bevolking!G10</f>
        <v>162.50943986791594</v>
      </c>
      <c r="H22" s="71">
        <f>H10/Population_Bevolking!H10</f>
        <v>224.30648469492809</v>
      </c>
      <c r="I22" s="71">
        <f>I10/Population_Bevolking!I10</f>
        <v>240.85446055515791</v>
      </c>
      <c r="J22" s="71">
        <f>J10/Population_Bevolking!J10</f>
        <v>246.00304843133941</v>
      </c>
      <c r="K22" s="71">
        <f>K10/Population_Bevolking!K10</f>
        <v>275.13487024157547</v>
      </c>
      <c r="L22" s="71">
        <f>L10/Population_Bevolking!L10</f>
        <v>284.35791026108711</v>
      </c>
      <c r="M22" s="71">
        <f>M10/Population_Bevolking!M10</f>
        <v>297.82536708718067</v>
      </c>
      <c r="N22" s="72">
        <f>N10/Population_Bevolking!N10</f>
        <v>297.24162617761715</v>
      </c>
      <c r="O22" s="72">
        <f>O10/Population_Bevolking!O10</f>
        <v>307.65874899649407</v>
      </c>
      <c r="P22" s="72">
        <f>P10/Population_Bevolking!P10</f>
        <v>312.66854761761584</v>
      </c>
      <c r="Q22" s="72">
        <f>Q10/Population_Bevolking!Q10</f>
        <v>311.10482291287502</v>
      </c>
      <c r="R22" s="72">
        <f>R10/Population_Bevolking!R10</f>
        <v>316.34578695948261</v>
      </c>
      <c r="S22" s="72">
        <f>S10/Population_Bevolking!S10</f>
        <v>307.68957561633152</v>
      </c>
      <c r="T22" s="72">
        <f>T10/Population_Bevolking!T10</f>
        <v>326.24116204816897</v>
      </c>
      <c r="U22" s="72">
        <f>U10/Population_Bevolking!U10</f>
        <v>331.65411573330158</v>
      </c>
      <c r="V22" s="72">
        <f>V10/Population_Bevolking!V10</f>
        <v>342.23683220462777</v>
      </c>
      <c r="W22" s="72">
        <f>W10/Population_Bevolking!W10</f>
        <v>392.2599511623074</v>
      </c>
    </row>
    <row r="23" spans="1:23" s="62" customFormat="1">
      <c r="A23" s="49" t="s">
        <v>130</v>
      </c>
      <c r="B23" s="73">
        <f t="shared" ref="B23:N23" si="4">SUM(B17:B22)</f>
        <v>1233.8067264721926</v>
      </c>
      <c r="C23" s="73">
        <f t="shared" si="4"/>
        <v>1281.109941410594</v>
      </c>
      <c r="D23" s="73">
        <f t="shared" si="4"/>
        <v>1374.2830660292113</v>
      </c>
      <c r="E23" s="73">
        <f t="shared" si="4"/>
        <v>1362.0754286627594</v>
      </c>
      <c r="F23" s="73">
        <f t="shared" si="4"/>
        <v>1311.126578786585</v>
      </c>
      <c r="G23" s="73">
        <f t="shared" si="4"/>
        <v>1279.0037208580693</v>
      </c>
      <c r="H23" s="73">
        <f t="shared" si="4"/>
        <v>1366.050378269101</v>
      </c>
      <c r="I23" s="73">
        <f t="shared" si="4"/>
        <v>1429.2113733206982</v>
      </c>
      <c r="J23" s="73">
        <f t="shared" si="4"/>
        <v>1456.4679441310361</v>
      </c>
      <c r="K23" s="73">
        <f t="shared" si="4"/>
        <v>1485.2863070720068</v>
      </c>
      <c r="L23" s="73">
        <f t="shared" si="4"/>
        <v>1531.740392266955</v>
      </c>
      <c r="M23" s="73">
        <f t="shared" si="4"/>
        <v>1609.7791197864099</v>
      </c>
      <c r="N23" s="73">
        <f t="shared" si="4"/>
        <v>1627.3911472811697</v>
      </c>
      <c r="O23" s="73">
        <f>SUM(O17:O22)</f>
        <v>1655.6684937130128</v>
      </c>
      <c r="P23" s="73">
        <f>SUM(P17:P22)</f>
        <v>1670.9374917314049</v>
      </c>
      <c r="Q23" s="73">
        <f>SUM(Q17:Q22)</f>
        <v>1687.0866668978661</v>
      </c>
      <c r="R23" s="73">
        <f>SUM(R17:R22)</f>
        <v>1672.9038833415884</v>
      </c>
      <c r="S23" s="73">
        <f>SUM(S17:S22)</f>
        <v>1671.4524821851023</v>
      </c>
      <c r="T23" s="73">
        <f t="shared" ref="T23:W23" si="5">SUM(T17:T22)</f>
        <v>1722.9002631636538</v>
      </c>
      <c r="U23" s="73">
        <f t="shared" si="5"/>
        <v>1738.5844419859729</v>
      </c>
      <c r="V23" s="73">
        <f t="shared" si="5"/>
        <v>1791.5341822923626</v>
      </c>
      <c r="W23" s="73">
        <f t="shared" si="5"/>
        <v>1958.2383056146923</v>
      </c>
    </row>
    <row r="26" spans="1:23">
      <c r="B26" s="102" t="s">
        <v>59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1:23">
      <c r="B27" s="105" t="s">
        <v>202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1:23">
      <c r="B28" s="36">
        <v>2002</v>
      </c>
      <c r="C28" s="36">
        <v>2003</v>
      </c>
      <c r="D28" s="36">
        <v>2004</v>
      </c>
      <c r="E28" s="36">
        <v>2005</v>
      </c>
      <c r="F28" s="36">
        <v>2006</v>
      </c>
      <c r="G28" s="36">
        <v>2007</v>
      </c>
      <c r="H28" s="36">
        <v>2008</v>
      </c>
      <c r="I28" s="36">
        <v>2009</v>
      </c>
      <c r="J28" s="36">
        <v>2010</v>
      </c>
      <c r="K28" s="36">
        <v>2011</v>
      </c>
      <c r="L28" s="36">
        <v>2012</v>
      </c>
      <c r="M28" s="36">
        <v>2013</v>
      </c>
      <c r="N28" s="36">
        <v>2014</v>
      </c>
      <c r="O28" s="36">
        <v>2015</v>
      </c>
      <c r="P28" s="36">
        <f>P4</f>
        <v>2016</v>
      </c>
      <c r="Q28" s="36">
        <f>Q4</f>
        <v>2017</v>
      </c>
      <c r="R28" s="36">
        <f>R4</f>
        <v>2018</v>
      </c>
      <c r="S28" s="36">
        <v>2019</v>
      </c>
      <c r="T28" s="36">
        <v>2020</v>
      </c>
      <c r="U28" s="36">
        <v>2021</v>
      </c>
      <c r="V28" s="36">
        <v>2022</v>
      </c>
      <c r="W28" s="36">
        <v>2023</v>
      </c>
    </row>
    <row r="29" spans="1:23">
      <c r="B29" s="77">
        <f>B11/ROT_GOO!B11</f>
        <v>0.72340319293485678</v>
      </c>
      <c r="C29" s="77">
        <f>C11/ROT_GOO!C11</f>
        <v>0.70036319402809133</v>
      </c>
      <c r="D29" s="77">
        <f>D11/ROT_GOO!D11</f>
        <v>0.69506467944633277</v>
      </c>
      <c r="E29" s="77">
        <f>E11/ROT_GOO!E11</f>
        <v>0.68443725700280666</v>
      </c>
      <c r="F29" s="77">
        <f>F11/ROT_GOO!F11</f>
        <v>0.65091117724369463</v>
      </c>
      <c r="G29" s="77">
        <f>G11/ROT_GOO!G11</f>
        <v>0.62718322114631431</v>
      </c>
      <c r="H29" s="77">
        <f>H11/ROT_GOO!H11</f>
        <v>0.63869509545014425</v>
      </c>
      <c r="I29" s="77">
        <f>I11/ROT_GOO!I11</f>
        <v>0.65014700738340425</v>
      </c>
      <c r="J29" s="77">
        <f>J11/ROT_GOO!J11</f>
        <v>0.64807696365617207</v>
      </c>
      <c r="K29" s="77">
        <f>K11/ROT_GOO!K11</f>
        <v>0.65324016799582152</v>
      </c>
      <c r="L29" s="77">
        <f>L11/ROT_GOO!L11</f>
        <v>0.65386146017838798</v>
      </c>
      <c r="M29" s="77">
        <f>M11/ROT_GOO!M11</f>
        <v>0.65616318876172441</v>
      </c>
      <c r="N29" s="77">
        <f>N11/ROT_GOO!N11</f>
        <v>0.64151948779347423</v>
      </c>
      <c r="O29" s="77">
        <f>O11/ROT_GOO!O11</f>
        <v>0.65073698356302689</v>
      </c>
      <c r="P29" s="77">
        <f>P11/ROT_GOO!P11</f>
        <v>0.63670979879217604</v>
      </c>
      <c r="Q29" s="77">
        <f>Q11/ROT_GOO!Q11</f>
        <v>0.6364258320735694</v>
      </c>
      <c r="R29" s="77">
        <f>R11/ROT_GOO!R11</f>
        <v>0.63139162312910269</v>
      </c>
      <c r="S29" s="77">
        <f>S11/ROT_GOO!S11</f>
        <v>0.62560606335854052</v>
      </c>
      <c r="T29" s="77">
        <f>T11/ROT_GOO!T11</f>
        <v>0.62836512841947412</v>
      </c>
      <c r="U29" s="77">
        <f>U11/ROT_GOO!U11</f>
        <v>0.62982852954273738</v>
      </c>
      <c r="V29" s="77">
        <f>V11/ROT_GOO!V11</f>
        <v>0.62032673207371669</v>
      </c>
      <c r="W29" s="77">
        <f>W11/ROT_GOO!W11</f>
        <v>0.62322514696438036</v>
      </c>
    </row>
    <row r="30" spans="1:23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</row>
    <row r="31" spans="1:23">
      <c r="B31" s="102" t="s">
        <v>136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4"/>
    </row>
    <row r="32" spans="1:23">
      <c r="B32" s="105" t="s">
        <v>203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7"/>
    </row>
    <row r="33" spans="2:23">
      <c r="B33" s="36">
        <v>2002</v>
      </c>
      <c r="C33" s="36">
        <v>2003</v>
      </c>
      <c r="D33" s="36">
        <v>2004</v>
      </c>
      <c r="E33" s="36">
        <v>2005</v>
      </c>
      <c r="F33" s="36">
        <v>2006</v>
      </c>
      <c r="G33" s="36">
        <v>2007</v>
      </c>
      <c r="H33" s="36">
        <v>2008</v>
      </c>
      <c r="I33" s="36">
        <v>2009</v>
      </c>
      <c r="J33" s="36">
        <v>2010</v>
      </c>
      <c r="K33" s="36">
        <v>2011</v>
      </c>
      <c r="L33" s="36">
        <v>2012</v>
      </c>
      <c r="M33" s="36">
        <v>2013</v>
      </c>
      <c r="N33" s="36">
        <v>2014</v>
      </c>
      <c r="O33" s="36">
        <v>2015</v>
      </c>
      <c r="P33" s="36">
        <f>P4</f>
        <v>2016</v>
      </c>
      <c r="Q33" s="36">
        <f>Q4</f>
        <v>2017</v>
      </c>
      <c r="R33" s="36">
        <f>R4</f>
        <v>2018</v>
      </c>
      <c r="S33" s="36">
        <v>2019</v>
      </c>
      <c r="T33" s="36">
        <v>2020</v>
      </c>
      <c r="U33" s="36">
        <v>2021</v>
      </c>
      <c r="V33" s="36">
        <v>2022</v>
      </c>
      <c r="W33" s="36">
        <v>2023</v>
      </c>
    </row>
    <row r="34" spans="2:23">
      <c r="B34" s="76">
        <f>B11/Recettes_Ontvangsten!B11</f>
        <v>0.69910723119229023</v>
      </c>
      <c r="C34" s="76">
        <f>C11/Recettes_Ontvangsten!C11</f>
        <v>0.67976831238873658</v>
      </c>
      <c r="D34" s="76">
        <f>D11/Recettes_Ontvangsten!D11</f>
        <v>0.68247027705393359</v>
      </c>
      <c r="E34" s="76">
        <f>E11/Recettes_Ontvangsten!E11</f>
        <v>0.67760815023197185</v>
      </c>
      <c r="F34" s="76">
        <f>F11/Recettes_Ontvangsten!F11</f>
        <v>0.64433953676472966</v>
      </c>
      <c r="G34" s="76">
        <f>G11/Recettes_Ontvangsten!G11</f>
        <v>0.62028364488138632</v>
      </c>
      <c r="H34" s="76">
        <f>H11/Recettes_Ontvangsten!H11</f>
        <v>0.63293785591192997</v>
      </c>
      <c r="I34" s="76">
        <f>I11/Recettes_Ontvangsten!I11</f>
        <v>0.6451659712423079</v>
      </c>
      <c r="J34" s="76">
        <f>J11/Recettes_Ontvangsten!J11</f>
        <v>0.63991981137360043</v>
      </c>
      <c r="K34" s="76">
        <f>K11/Recettes_Ontvangsten!K11</f>
        <v>0.64652965771157345</v>
      </c>
      <c r="L34" s="76">
        <f>L11/Recettes_Ontvangsten!L11</f>
        <v>0.65026136234545995</v>
      </c>
      <c r="M34" s="76">
        <f>M11/Recettes_Ontvangsten!M11</f>
        <v>0.65215977756314392</v>
      </c>
      <c r="N34" s="76">
        <f>N11/Recettes_Ontvangsten!N11</f>
        <v>0.63566836584037767</v>
      </c>
      <c r="O34" s="76">
        <f>O11/Recettes_Ontvangsten!O11</f>
        <v>0.64778814078318459</v>
      </c>
      <c r="P34" s="76">
        <f>P11/Recettes_Ontvangsten!P11</f>
        <v>0.63422772477375822</v>
      </c>
      <c r="Q34" s="76">
        <f>Q11/Recettes_Ontvangsten!Q11</f>
        <v>0.63379599732209557</v>
      </c>
      <c r="R34" s="76">
        <f>R11/Recettes_Ontvangsten!R11</f>
        <v>0.62880479913372556</v>
      </c>
      <c r="S34" s="76">
        <f>S11/Recettes_Ontvangsten!S11</f>
        <v>0.62275051264653436</v>
      </c>
      <c r="T34" s="76">
        <f>T11/Recettes_Ontvangsten!T11</f>
        <v>0.62560774363875937</v>
      </c>
      <c r="U34" s="76">
        <f>U11/Recettes_Ontvangsten!U11</f>
        <v>0.62730402899022608</v>
      </c>
      <c r="V34" s="76">
        <f>V11/Recettes_Ontvangsten!V11</f>
        <v>0.61681185870502531</v>
      </c>
      <c r="W34" s="76">
        <f>W11/Recettes_Ontvangsten!W11</f>
        <v>0.6174005942118963</v>
      </c>
    </row>
  </sheetData>
  <mergeCells count="8">
    <mergeCell ref="B3:W3"/>
    <mergeCell ref="B15:W15"/>
    <mergeCell ref="B27:W27"/>
    <mergeCell ref="B32:W32"/>
    <mergeCell ref="B2:W2"/>
    <mergeCell ref="B14:W14"/>
    <mergeCell ref="B26:W26"/>
    <mergeCell ref="B31:W31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W32"/>
  <sheetViews>
    <sheetView zoomScaleNormal="100" workbookViewId="0">
      <selection activeCell="I35" sqref="I35"/>
    </sheetView>
  </sheetViews>
  <sheetFormatPr baseColWidth="10" defaultColWidth="10.83203125" defaultRowHeight="13"/>
  <cols>
    <col min="1" max="1" width="47.5" style="42" bestFit="1" customWidth="1"/>
    <col min="2" max="7" width="10.1640625" style="42" bestFit="1" customWidth="1"/>
    <col min="8" max="8" width="11.6640625" style="42" bestFit="1" customWidth="1"/>
    <col min="9" max="10" width="10.1640625" style="42" bestFit="1" customWidth="1"/>
    <col min="11" max="11" width="11.6640625" style="42" bestFit="1" customWidth="1"/>
    <col min="12" max="22" width="10.1640625" style="42" bestFit="1" customWidth="1"/>
    <col min="23" max="23" width="11.6640625" style="42" bestFit="1" customWidth="1"/>
    <col min="24" max="16384" width="10.83203125" style="42"/>
  </cols>
  <sheetData>
    <row r="2" spans="1:23">
      <c r="B2" s="102" t="s">
        <v>32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3">
      <c r="B3" s="105" t="s">
        <v>199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3">
      <c r="A4" s="35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3">
      <c r="A5" s="18" t="s">
        <v>128</v>
      </c>
      <c r="B5" s="54">
        <v>115000</v>
      </c>
      <c r="C5" s="54">
        <v>50415.28</v>
      </c>
      <c r="D5" s="54">
        <v>68000</v>
      </c>
      <c r="E5" s="54">
        <v>3151.58</v>
      </c>
      <c r="F5" s="54">
        <v>294636.90000000002</v>
      </c>
      <c r="G5" s="54">
        <v>453522.02</v>
      </c>
      <c r="H5" s="54">
        <v>499761.89</v>
      </c>
      <c r="I5" s="54">
        <v>539186.80000000005</v>
      </c>
      <c r="J5" s="54">
        <v>489401.32</v>
      </c>
      <c r="K5" s="54">
        <v>976176.59</v>
      </c>
      <c r="L5" s="54">
        <v>490910.29</v>
      </c>
      <c r="M5" s="54">
        <v>546724.43999999994</v>
      </c>
      <c r="N5" s="54">
        <v>522116.77</v>
      </c>
      <c r="O5" s="54">
        <v>518408.63</v>
      </c>
      <c r="P5" s="54">
        <v>523505.11</v>
      </c>
      <c r="Q5" s="54">
        <v>543118.75</v>
      </c>
      <c r="R5" s="54">
        <v>547724.52</v>
      </c>
      <c r="S5" s="54">
        <v>558725.06000000006</v>
      </c>
      <c r="T5" s="54">
        <v>565785.17000000004</v>
      </c>
      <c r="U5" s="54">
        <v>568502.06999999995</v>
      </c>
      <c r="V5" s="54">
        <v>608917.23</v>
      </c>
      <c r="W5" s="56">
        <v>675500</v>
      </c>
    </row>
    <row r="6" spans="1:23">
      <c r="A6" s="18" t="s">
        <v>129</v>
      </c>
      <c r="B6" s="54">
        <v>224958</v>
      </c>
      <c r="C6" s="54">
        <v>44106.78</v>
      </c>
      <c r="D6" s="54">
        <v>26942.48</v>
      </c>
      <c r="E6" s="54">
        <v>3465.68</v>
      </c>
      <c r="F6" s="54">
        <v>5962.04</v>
      </c>
      <c r="G6" s="54">
        <v>5754.99</v>
      </c>
      <c r="H6" s="54">
        <v>1908.99</v>
      </c>
      <c r="I6" s="54">
        <v>6961.49</v>
      </c>
      <c r="J6" s="54">
        <v>22793.89</v>
      </c>
      <c r="K6" s="54">
        <v>8847.06</v>
      </c>
      <c r="L6" s="54">
        <v>10425.06</v>
      </c>
      <c r="M6" s="54">
        <v>1329.07</v>
      </c>
      <c r="N6" s="54">
        <v>2156.1</v>
      </c>
      <c r="O6" s="54">
        <v>1197.54</v>
      </c>
      <c r="P6" s="54">
        <v>943.91</v>
      </c>
      <c r="Q6" s="54">
        <v>1095.47</v>
      </c>
      <c r="R6" s="54">
        <v>269.94</v>
      </c>
      <c r="S6" s="54">
        <v>0</v>
      </c>
      <c r="T6" s="54">
        <v>0</v>
      </c>
      <c r="U6" s="54">
        <v>0</v>
      </c>
      <c r="V6" s="54">
        <v>0.04</v>
      </c>
      <c r="W6" s="54">
        <v>22153.46</v>
      </c>
    </row>
    <row r="7" spans="1:23">
      <c r="A7" s="18" t="s">
        <v>182</v>
      </c>
      <c r="B7" s="54">
        <v>70388.95</v>
      </c>
      <c r="C7" s="54">
        <v>30088.81</v>
      </c>
      <c r="D7" s="54">
        <v>246687.4</v>
      </c>
      <c r="E7" s="54">
        <v>17788.080000000002</v>
      </c>
      <c r="F7" s="54">
        <v>128722.7</v>
      </c>
      <c r="G7" s="54">
        <v>146928.32000000001</v>
      </c>
      <c r="H7" s="54">
        <v>152855.06</v>
      </c>
      <c r="I7" s="54">
        <v>140069.56</v>
      </c>
      <c r="J7" s="54">
        <v>126786.9</v>
      </c>
      <c r="K7" s="54">
        <v>173254.34</v>
      </c>
      <c r="L7" s="54">
        <v>8052.63</v>
      </c>
      <c r="M7" s="54">
        <v>135554.41</v>
      </c>
      <c r="N7" s="54">
        <v>272418.93</v>
      </c>
      <c r="O7" s="54">
        <v>253624.69</v>
      </c>
      <c r="P7" s="54">
        <v>138634.37</v>
      </c>
      <c r="Q7" s="54">
        <v>1.55</v>
      </c>
      <c r="R7" s="54">
        <v>145102.63</v>
      </c>
      <c r="S7" s="54">
        <v>148016.88</v>
      </c>
      <c r="T7" s="54">
        <v>149677.32999999999</v>
      </c>
      <c r="U7" s="54">
        <v>150535.79</v>
      </c>
      <c r="V7" s="54">
        <v>161255.26</v>
      </c>
      <c r="W7" s="54">
        <v>203089.68</v>
      </c>
    </row>
    <row r="8" spans="1:23">
      <c r="A8" s="18" t="s">
        <v>133</v>
      </c>
      <c r="B8" s="54">
        <v>37465.129999999997</v>
      </c>
      <c r="C8" s="54">
        <v>63944.33</v>
      </c>
      <c r="D8" s="54">
        <v>67341.39</v>
      </c>
      <c r="E8" s="54">
        <v>51056.23</v>
      </c>
      <c r="F8" s="54">
        <v>89001.64</v>
      </c>
      <c r="G8" s="54">
        <v>135484.04</v>
      </c>
      <c r="H8" s="54">
        <v>153312.54</v>
      </c>
      <c r="I8" s="54">
        <v>97887.32</v>
      </c>
      <c r="J8" s="54">
        <v>104918.79</v>
      </c>
      <c r="K8" s="54">
        <v>95443.37</v>
      </c>
      <c r="L8" s="54">
        <v>91320.31</v>
      </c>
      <c r="M8" s="54">
        <v>69214.080000000002</v>
      </c>
      <c r="N8" s="54">
        <v>66178.06</v>
      </c>
      <c r="O8" s="54">
        <v>60240.97</v>
      </c>
      <c r="P8" s="54">
        <v>60109.61</v>
      </c>
      <c r="Q8" s="54">
        <v>60753.68</v>
      </c>
      <c r="R8" s="54">
        <v>61747.77</v>
      </c>
      <c r="S8" s="54">
        <v>62986.9</v>
      </c>
      <c r="T8" s="54">
        <v>63811.15</v>
      </c>
      <c r="U8" s="54">
        <v>64331.75</v>
      </c>
      <c r="V8" s="54">
        <v>68971.679999999993</v>
      </c>
      <c r="W8" s="54">
        <v>129793.52</v>
      </c>
    </row>
    <row r="9" spans="1:23">
      <c r="A9" s="18" t="s">
        <v>134</v>
      </c>
      <c r="B9" s="54">
        <v>18163.55</v>
      </c>
      <c r="C9" s="54">
        <v>18901.63</v>
      </c>
      <c r="D9" s="54">
        <v>16725.47</v>
      </c>
      <c r="E9" s="54">
        <v>23190.39</v>
      </c>
      <c r="F9" s="54">
        <v>36598.239999999998</v>
      </c>
      <c r="G9" s="54">
        <v>31442.19</v>
      </c>
      <c r="H9" s="54">
        <v>68738.38</v>
      </c>
      <c r="I9" s="54">
        <v>83856.47</v>
      </c>
      <c r="J9" s="54">
        <v>60102.96</v>
      </c>
      <c r="K9" s="54">
        <v>62780.480000000003</v>
      </c>
      <c r="L9" s="54">
        <v>68721.899999999994</v>
      </c>
      <c r="M9" s="54">
        <v>28296.14</v>
      </c>
      <c r="N9" s="54">
        <v>18215.57</v>
      </c>
      <c r="O9" s="54">
        <v>7271.36</v>
      </c>
      <c r="P9" s="54">
        <v>2669.94</v>
      </c>
      <c r="Q9" s="54">
        <v>252.34</v>
      </c>
      <c r="R9" s="54">
        <v>316.01</v>
      </c>
      <c r="S9" s="54">
        <v>301.76</v>
      </c>
      <c r="T9" s="54">
        <v>1879.51</v>
      </c>
      <c r="U9" s="54">
        <v>499.88</v>
      </c>
      <c r="V9" s="54">
        <v>2349.37</v>
      </c>
      <c r="W9" s="54">
        <v>99565.58</v>
      </c>
    </row>
    <row r="10" spans="1:23">
      <c r="A10" s="18" t="s">
        <v>135</v>
      </c>
      <c r="B10" s="54">
        <v>45805.41</v>
      </c>
      <c r="C10" s="54">
        <v>56834.95</v>
      </c>
      <c r="D10" s="54">
        <v>12882.83</v>
      </c>
      <c r="E10" s="54">
        <v>31359.22</v>
      </c>
      <c r="F10" s="54">
        <v>7166.71</v>
      </c>
      <c r="G10" s="54">
        <v>108264.78</v>
      </c>
      <c r="H10" s="54">
        <v>129124.47</v>
      </c>
      <c r="I10" s="54">
        <v>92245.64</v>
      </c>
      <c r="J10" s="54">
        <v>79503.62</v>
      </c>
      <c r="K10" s="54">
        <v>72714.53</v>
      </c>
      <c r="L10" s="54">
        <v>93804.26</v>
      </c>
      <c r="M10" s="54">
        <v>81140.240000000005</v>
      </c>
      <c r="N10" s="54">
        <v>81537.86</v>
      </c>
      <c r="O10" s="54">
        <v>78266.759999999995</v>
      </c>
      <c r="P10" s="54">
        <v>77514.47</v>
      </c>
      <c r="Q10" s="54">
        <v>78160.86</v>
      </c>
      <c r="R10" s="54">
        <v>79440.97</v>
      </c>
      <c r="S10" s="54">
        <v>81036.460000000006</v>
      </c>
      <c r="T10" s="54">
        <v>82553.77</v>
      </c>
      <c r="U10" s="54">
        <v>83157.55</v>
      </c>
      <c r="V10" s="54">
        <v>99122</v>
      </c>
      <c r="W10" s="54">
        <v>445065.98</v>
      </c>
    </row>
    <row r="11" spans="1:23" s="62" customFormat="1">
      <c r="A11" s="49" t="s">
        <v>130</v>
      </c>
      <c r="B11" s="73">
        <f t="shared" ref="B11:N11" si="0">SUM(B5:B10)</f>
        <v>511781.04000000004</v>
      </c>
      <c r="C11" s="73">
        <f t="shared" si="0"/>
        <v>264291.78000000003</v>
      </c>
      <c r="D11" s="73">
        <f t="shared" si="0"/>
        <v>438579.57</v>
      </c>
      <c r="E11" s="73">
        <f t="shared" si="0"/>
        <v>130011.18000000001</v>
      </c>
      <c r="F11" s="73">
        <f t="shared" si="0"/>
        <v>562088.23</v>
      </c>
      <c r="G11" s="73">
        <f t="shared" si="0"/>
        <v>881396.34000000008</v>
      </c>
      <c r="H11" s="73">
        <f t="shared" si="0"/>
        <v>1005701.33</v>
      </c>
      <c r="I11" s="73">
        <f t="shared" si="0"/>
        <v>960207.28000000014</v>
      </c>
      <c r="J11" s="73">
        <f t="shared" si="0"/>
        <v>883507.48</v>
      </c>
      <c r="K11" s="73">
        <f t="shared" si="0"/>
        <v>1389216.3699999999</v>
      </c>
      <c r="L11" s="73">
        <f t="shared" si="0"/>
        <v>763234.45000000007</v>
      </c>
      <c r="M11" s="73">
        <f t="shared" si="0"/>
        <v>862258.37999999989</v>
      </c>
      <c r="N11" s="73">
        <f t="shared" si="0"/>
        <v>962623.29</v>
      </c>
      <c r="O11" s="73">
        <f>SUM(O5:O10)</f>
        <v>919009.95</v>
      </c>
      <c r="P11" s="73">
        <f>SUM(P5:P10)</f>
        <v>803377.40999999992</v>
      </c>
      <c r="Q11" s="73">
        <f>SUM(Q5:Q10)</f>
        <v>683382.65</v>
      </c>
      <c r="R11" s="73">
        <f>SUM(R5:R10)</f>
        <v>834601.84</v>
      </c>
      <c r="S11" s="73">
        <f>SUM(S5:S10)</f>
        <v>851067.06</v>
      </c>
      <c r="T11" s="73">
        <f t="shared" ref="T11:W11" si="1">SUM(T5:T10)</f>
        <v>863706.93</v>
      </c>
      <c r="U11" s="73">
        <f t="shared" si="1"/>
        <v>867027.04</v>
      </c>
      <c r="V11" s="73">
        <f t="shared" si="1"/>
        <v>940615.58</v>
      </c>
      <c r="W11" s="73">
        <f t="shared" si="1"/>
        <v>1575168.22</v>
      </c>
    </row>
    <row r="14" spans="1:23">
      <c r="B14" s="102" t="s">
        <v>33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3">
      <c r="B15" s="105" t="s">
        <v>204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3">
      <c r="A16" s="35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3">
      <c r="A17" s="18" t="s">
        <v>128</v>
      </c>
      <c r="B17" s="71">
        <f>B5/Population_Bevolking!B5</f>
        <v>0.54474745034508565</v>
      </c>
      <c r="C17" s="71">
        <f>C5/Population_Bevolking!C5</f>
        <v>0.23411726463021612</v>
      </c>
      <c r="D17" s="71">
        <f>D5/Population_Bevolking!D5</f>
        <v>0.31278173354676087</v>
      </c>
      <c r="E17" s="71">
        <f>E5/Population_Bevolking!E5</f>
        <v>1.4287566528547206E-2</v>
      </c>
      <c r="F17" s="71">
        <f>F5/Population_Bevolking!F5</f>
        <v>1.325431971029488</v>
      </c>
      <c r="G17" s="71">
        <f>G5/Population_Bevolking!G5</f>
        <v>2.0246066828865428</v>
      </c>
      <c r="H17" s="71">
        <f>H5/Population_Bevolking!H5</f>
        <v>2.1857929680153605</v>
      </c>
      <c r="I17" s="71">
        <f>I5/Population_Bevolking!I5</f>
        <v>2.3072836119800249</v>
      </c>
      <c r="J17" s="71">
        <f>J5/Population_Bevolking!J5</f>
        <v>2.0575529732274989</v>
      </c>
      <c r="K17" s="71">
        <f>K5/Population_Bevolking!K5</f>
        <v>3.9777052059393996</v>
      </c>
      <c r="L17" s="71">
        <f>L5/Population_Bevolking!L5</f>
        <v>1.9642540072502619</v>
      </c>
      <c r="M17" s="71">
        <f>M5/Population_Bevolking!M5</f>
        <v>2.1627442324124178</v>
      </c>
      <c r="N17" s="72">
        <f>N5/Population_Bevolking!N5</f>
        <v>2.0576922349343225</v>
      </c>
      <c r="O17" s="72">
        <f>O5/Population_Bevolking!O5</f>
        <v>1.991673185087288</v>
      </c>
      <c r="P17" s="72">
        <f>P5/Population_Bevolking!P5</f>
        <v>1.9822755998833743</v>
      </c>
      <c r="Q17" s="72">
        <f>Q5/Population_Bevolking!Q5</f>
        <v>2.0667484179322573</v>
      </c>
      <c r="R17" s="72">
        <f>R5/Population_Bevolking!R5</f>
        <v>2.06074163813537</v>
      </c>
      <c r="S17" s="72">
        <f>S5/Population_Bevolking!S5</f>
        <v>2.0801224860574385</v>
      </c>
      <c r="T17" s="72">
        <f>T5/Population_Bevolking!T5</f>
        <v>2.0744868462060242</v>
      </c>
      <c r="U17" s="72">
        <f>U5/Population_Bevolking!U5</f>
        <v>2.0717703459133245</v>
      </c>
      <c r="V17" s="72">
        <f>V5/Population_Bevolking!V5</f>
        <v>2.2079097788526734</v>
      </c>
      <c r="W17" s="72">
        <f>W5/Population_Bevolking!W5</f>
        <v>2.3885125100773661</v>
      </c>
    </row>
    <row r="18" spans="1:23">
      <c r="A18" s="18" t="s">
        <v>129</v>
      </c>
      <c r="B18" s="71">
        <f>B6/Population_Bevolking!B6</f>
        <v>1.3107530954115076</v>
      </c>
      <c r="C18" s="71">
        <f>C6/Population_Bevolking!C6</f>
        <v>0.25277250532975726</v>
      </c>
      <c r="D18" s="71">
        <f>D6/Population_Bevolking!D6</f>
        <v>0.15181000140864911</v>
      </c>
      <c r="E18" s="71">
        <f>E6/Population_Bevolking!E6</f>
        <v>1.93539884289767E-2</v>
      </c>
      <c r="F18" s="71">
        <f>F6/Population_Bevolking!F6</f>
        <v>3.2747125994847935E-2</v>
      </c>
      <c r="G18" s="71">
        <f>G6/Population_Bevolking!G6</f>
        <v>3.1013671906576203E-2</v>
      </c>
      <c r="H18" s="71">
        <f>H6/Population_Bevolking!H6</f>
        <v>1.0046575515488333E-2</v>
      </c>
      <c r="I18" s="71">
        <f>I6/Population_Bevolking!I6</f>
        <v>3.5776823019719295E-2</v>
      </c>
      <c r="J18" s="71">
        <f>J6/Population_Bevolking!J6</f>
        <v>0.11420642833880301</v>
      </c>
      <c r="K18" s="71">
        <f>K6/Population_Bevolking!K6</f>
        <v>4.2994897215337509E-2</v>
      </c>
      <c r="L18" s="71">
        <f>L6/Population_Bevolking!L6</f>
        <v>4.9720564879598229E-2</v>
      </c>
      <c r="M18" s="71">
        <f>M6/Population_Bevolking!M6</f>
        <v>6.2643816311043861E-3</v>
      </c>
      <c r="N18" s="72">
        <f>N6/Population_Bevolking!N6</f>
        <v>1.0078341918535622E-2</v>
      </c>
      <c r="O18" s="72">
        <f>O6/Population_Bevolking!O6</f>
        <v>5.5488420799006573E-3</v>
      </c>
      <c r="P18" s="72">
        <f>P6/Population_Bevolking!P6</f>
        <v>4.3270240163562432E-3</v>
      </c>
      <c r="Q18" s="72">
        <f>Q6/Population_Bevolking!Q6</f>
        <v>4.9914793956294312E-3</v>
      </c>
      <c r="R18" s="72">
        <f>R6/Population_Bevolking!R6</f>
        <v>1.223246856236547E-3</v>
      </c>
      <c r="S18" s="72">
        <f>S6/Population_Bevolking!S6</f>
        <v>0</v>
      </c>
      <c r="T18" s="72">
        <f>T6/Population_Bevolking!T6</f>
        <v>0</v>
      </c>
      <c r="U18" s="72">
        <f>U6/Population_Bevolking!U6</f>
        <v>0</v>
      </c>
      <c r="V18" s="72">
        <f>V6/Population_Bevolking!V6</f>
        <v>1.7935530734773856E-7</v>
      </c>
      <c r="W18" s="72">
        <f>W6/Population_Bevolking!W6</f>
        <v>9.824978601301218E-2</v>
      </c>
    </row>
    <row r="19" spans="1:23">
      <c r="A19" s="18" t="s">
        <v>182</v>
      </c>
      <c r="B19" s="71">
        <f>B7/Population_Bevolking!B7</f>
        <v>0.3918595653238916</v>
      </c>
      <c r="C19" s="71">
        <f>C7/Population_Bevolking!C7</f>
        <v>0.16490000931675317</v>
      </c>
      <c r="D19" s="71">
        <f>D7/Population_Bevolking!D7</f>
        <v>1.3401242951357577</v>
      </c>
      <c r="E19" s="71">
        <f>E7/Population_Bevolking!E7</f>
        <v>9.610191468211092E-2</v>
      </c>
      <c r="F19" s="71">
        <f>F7/Population_Bevolking!F7</f>
        <v>0.68471342322934114</v>
      </c>
      <c r="G19" s="71">
        <f>G7/Population_Bevolking!G7</f>
        <v>0.77066235864297261</v>
      </c>
      <c r="H19" s="71">
        <f>H7/Population_Bevolking!H7</f>
        <v>0.79106880026497473</v>
      </c>
      <c r="I19" s="71">
        <f>I7/Population_Bevolking!I7</f>
        <v>0.71159093680146313</v>
      </c>
      <c r="J19" s="71">
        <f>J7/Population_Bevolking!J7</f>
        <v>0.62801234359985336</v>
      </c>
      <c r="K19" s="71">
        <f>K7/Population_Bevolking!K7</f>
        <v>0.83219737834371654</v>
      </c>
      <c r="L19" s="71">
        <f>L7/Population_Bevolking!L7</f>
        <v>3.7614523339078769E-2</v>
      </c>
      <c r="M19" s="71">
        <f>M7/Population_Bevolking!M7</f>
        <v>0.62220023592808327</v>
      </c>
      <c r="N19" s="72">
        <f>N7/Population_Bevolking!N7</f>
        <v>1.2373567191431765</v>
      </c>
      <c r="O19" s="72">
        <f>O7/Population_Bevolking!O7</f>
        <v>1.1434012424712374</v>
      </c>
      <c r="P19" s="72">
        <f>P7/Population_Bevolking!P7</f>
        <v>0.6197777668496629</v>
      </c>
      <c r="Q19" s="72">
        <f>Q7/Population_Bevolking!Q7</f>
        <v>6.9055235277869356E-6</v>
      </c>
      <c r="R19" s="72">
        <f>R7/Population_Bevolking!R7</f>
        <v>0.64664796427680138</v>
      </c>
      <c r="S19" s="72">
        <f>S7/Population_Bevolking!S7</f>
        <v>0.65416042780748662</v>
      </c>
      <c r="T19" s="72">
        <f>T7/Population_Bevolking!T7</f>
        <v>0.65894768122705216</v>
      </c>
      <c r="U19" s="72">
        <f>U7/Population_Bevolking!U7</f>
        <v>0.66196929720411957</v>
      </c>
      <c r="V19" s="72">
        <f>V7/Population_Bevolking!V7</f>
        <v>0.70725991228070184</v>
      </c>
      <c r="W19" s="72">
        <f>W7/Population_Bevolking!W7</f>
        <v>0.87496415523540361</v>
      </c>
    </row>
    <row r="20" spans="1:23">
      <c r="A20" s="18" t="s">
        <v>133</v>
      </c>
      <c r="B20" s="71">
        <f>B8/Population_Bevolking!B8</f>
        <v>0.29132165406985783</v>
      </c>
      <c r="C20" s="71">
        <f>C8/Population_Bevolking!C8</f>
        <v>0.4962887966160891</v>
      </c>
      <c r="D20" s="71">
        <f>D8/Population_Bevolking!D8</f>
        <v>0.52402488561023441</v>
      </c>
      <c r="E20" s="71">
        <f>E8/Population_Bevolking!E8</f>
        <v>0.39715475866360705</v>
      </c>
      <c r="F20" s="71">
        <f>F8/Population_Bevolking!F8</f>
        <v>0.68694246769886236</v>
      </c>
      <c r="G20" s="71">
        <f>G8/Population_Bevolking!G8</f>
        <v>1.0391633557808833</v>
      </c>
      <c r="H20" s="71">
        <f>H8/Population_Bevolking!H8</f>
        <v>1.1707537112835238</v>
      </c>
      <c r="I20" s="71">
        <f>I8/Population_Bevolking!I8</f>
        <v>0.74180663544461123</v>
      </c>
      <c r="J20" s="71">
        <f>J8/Population_Bevolking!J8</f>
        <v>0.79088489371325188</v>
      </c>
      <c r="K20" s="71">
        <f>K8/Population_Bevolking!K8</f>
        <v>0.71255642241218409</v>
      </c>
      <c r="L20" s="71">
        <f>L8/Population_Bevolking!L8</f>
        <v>0.67208565162353906</v>
      </c>
      <c r="M20" s="71">
        <f>M8/Population_Bevolking!M8</f>
        <v>0.50409368991435066</v>
      </c>
      <c r="N20" s="72">
        <f>N8/Population_Bevolking!N8</f>
        <v>0.47935316572140491</v>
      </c>
      <c r="O20" s="72">
        <f>O8/Population_Bevolking!O8</f>
        <v>0.43473626857377912</v>
      </c>
      <c r="P20" s="72">
        <f>P8/Population_Bevolking!P8</f>
        <v>0.43020247058486732</v>
      </c>
      <c r="Q20" s="72">
        <f>Q8/Population_Bevolking!Q8</f>
        <v>0.43243823447765339</v>
      </c>
      <c r="R20" s="72">
        <f>R8/Population_Bevolking!R8</f>
        <v>0.43784360441617559</v>
      </c>
      <c r="S20" s="72">
        <f>S8/Population_Bevolking!S8</f>
        <v>0.44288044662883824</v>
      </c>
      <c r="T20" s="72">
        <f>T8/Population_Bevolking!T8</f>
        <v>0.44400866987670129</v>
      </c>
      <c r="U20" s="72">
        <f>U8/Population_Bevolking!U8</f>
        <v>0.44453177904614494</v>
      </c>
      <c r="V20" s="72">
        <f>V8/Population_Bevolking!V8</f>
        <v>0.47477614406079627</v>
      </c>
      <c r="W20" s="72">
        <f>W8/Population_Bevolking!W8</f>
        <v>0.8839172154536602</v>
      </c>
    </row>
    <row r="21" spans="1:23">
      <c r="A21" s="18" t="s">
        <v>134</v>
      </c>
      <c r="B21" s="71">
        <f>B9/Population_Bevolking!B9</f>
        <v>0.14548880611958828</v>
      </c>
      <c r="C21" s="71">
        <f>C9/Population_Bevolking!C9</f>
        <v>0.1500319881889764</v>
      </c>
      <c r="D21" s="71">
        <f>D9/Population_Bevolking!D9</f>
        <v>0.13230500885963803</v>
      </c>
      <c r="E21" s="71">
        <f>E9/Population_Bevolking!E9</f>
        <v>0.18280012927432959</v>
      </c>
      <c r="F21" s="71">
        <f>F9/Population_Bevolking!F9</f>
        <v>0.28609361808573841</v>
      </c>
      <c r="G21" s="71">
        <f>G9/Population_Bevolking!G9</f>
        <v>0.24333988592302511</v>
      </c>
      <c r="H21" s="71">
        <f>H9/Population_Bevolking!H9</f>
        <v>0.52546654027856354</v>
      </c>
      <c r="I21" s="71">
        <f>I9/Population_Bevolking!I9</f>
        <v>0.63224915555823635</v>
      </c>
      <c r="J21" s="71">
        <f>J9/Population_Bevolking!J9</f>
        <v>0.44793453472253275</v>
      </c>
      <c r="K21" s="71">
        <f>K9/Population_Bevolking!K9</f>
        <v>0.46072006223122425</v>
      </c>
      <c r="L21" s="71">
        <f>L9/Population_Bevolking!L9</f>
        <v>0.50012298959318824</v>
      </c>
      <c r="M21" s="71">
        <f>M9/Population_Bevolking!M9</f>
        <v>0.20305076961716478</v>
      </c>
      <c r="N21" s="72">
        <f>N9/Population_Bevolking!N9</f>
        <v>0.12956887599049691</v>
      </c>
      <c r="O21" s="72">
        <f>O9/Population_Bevolking!O9</f>
        <v>5.1252960415021989E-2</v>
      </c>
      <c r="P21" s="72">
        <f>P9/Population_Bevolking!P9</f>
        <v>1.8710423411680614E-2</v>
      </c>
      <c r="Q21" s="72">
        <f>Q9/Population_Bevolking!Q9</f>
        <v>1.7542249751472051E-3</v>
      </c>
      <c r="R21" s="72">
        <f>R9/Population_Bevolking!R9</f>
        <v>2.1693702846865151E-3</v>
      </c>
      <c r="S21" s="72">
        <f>S9/Population_Bevolking!S9</f>
        <v>2.0548719450327203E-3</v>
      </c>
      <c r="T21" s="72">
        <f>T9/Population_Bevolking!T9</f>
        <v>1.2673360125148345E-2</v>
      </c>
      <c r="U21" s="72">
        <f>U9/Population_Bevolking!U9</f>
        <v>3.3698942273337061E-3</v>
      </c>
      <c r="V21" s="72">
        <f>V9/Population_Bevolking!V9</f>
        <v>1.5736744098813062E-2</v>
      </c>
      <c r="W21" s="72">
        <f>W9/Population_Bevolking!W9</f>
        <v>0.65575718058656551</v>
      </c>
    </row>
    <row r="22" spans="1:23">
      <c r="A22" s="18" t="s">
        <v>135</v>
      </c>
      <c r="B22" s="71">
        <f>B10/Population_Bevolking!B10</f>
        <v>0.28174940796555437</v>
      </c>
      <c r="C22" s="71">
        <f>C10/Population_Bevolking!C10</f>
        <v>0.34464013922661313</v>
      </c>
      <c r="D22" s="71">
        <f>D10/Population_Bevolking!D10</f>
        <v>7.7598995289667391E-2</v>
      </c>
      <c r="E22" s="71">
        <f>E10/Population_Bevolking!E10</f>
        <v>0.18824643127273602</v>
      </c>
      <c r="F22" s="71">
        <f>F10/Population_Bevolking!F10</f>
        <v>4.2415352291894769E-2</v>
      </c>
      <c r="G22" s="71">
        <f>G10/Population_Bevolking!G10</f>
        <v>0.63162771431571818</v>
      </c>
      <c r="H22" s="71">
        <f>H10/Population_Bevolking!H10</f>
        <v>0.73851244537988148</v>
      </c>
      <c r="I22" s="71">
        <f>I10/Population_Bevolking!I10</f>
        <v>0.51582289523127856</v>
      </c>
      <c r="J22" s="71">
        <f>J10/Population_Bevolking!J10</f>
        <v>0.43356230197466361</v>
      </c>
      <c r="K22" s="71">
        <f>K10/Population_Bevolking!K10</f>
        <v>0.38370568741886801</v>
      </c>
      <c r="L22" s="71">
        <f>L10/Population_Bevolking!L10</f>
        <v>0.48884392099640417</v>
      </c>
      <c r="M22" s="71">
        <f>M10/Population_Bevolking!M10</f>
        <v>0.4157669170620728</v>
      </c>
      <c r="N22" s="72">
        <f>N10/Population_Bevolking!N10</f>
        <v>0.41388095914886708</v>
      </c>
      <c r="O22" s="72">
        <f>O10/Population_Bevolking!O10</f>
        <v>0.39767674406788273</v>
      </c>
      <c r="P22" s="72">
        <f>P10/Population_Bevolking!P10</f>
        <v>0.38845024755948443</v>
      </c>
      <c r="Q22" s="72">
        <f>Q10/Population_Bevolking!Q10</f>
        <v>0.3897305922184382</v>
      </c>
      <c r="R22" s="72">
        <f>R10/Population_Bevolking!R10</f>
        <v>0.39488882702947214</v>
      </c>
      <c r="S22" s="72">
        <f>S10/Population_Bevolking!S10</f>
        <v>0.40012274785339386</v>
      </c>
      <c r="T22" s="72">
        <f>T10/Population_Bevolking!T10</f>
        <v>0.40676499862036347</v>
      </c>
      <c r="U22" s="72">
        <f>U10/Population_Bevolking!U10</f>
        <v>0.41241420182903848</v>
      </c>
      <c r="V22" s="72">
        <f>V10/Population_Bevolking!V10</f>
        <v>0.4924998633628635</v>
      </c>
      <c r="W22" s="72">
        <f>W10/Population_Bevolking!W10</f>
        <v>2.2022285227958713</v>
      </c>
    </row>
    <row r="23" spans="1:23" s="62" customFormat="1">
      <c r="A23" s="49" t="s">
        <v>130</v>
      </c>
      <c r="B23" s="73">
        <f t="shared" ref="B23:N23" si="2">SUM(B17:B22)</f>
        <v>2.9659199792354851</v>
      </c>
      <c r="C23" s="73">
        <f t="shared" si="2"/>
        <v>1.6427507033084052</v>
      </c>
      <c r="D23" s="73">
        <f t="shared" si="2"/>
        <v>2.5386449198507073</v>
      </c>
      <c r="E23" s="73">
        <f t="shared" si="2"/>
        <v>0.89794478885030748</v>
      </c>
      <c r="F23" s="73">
        <f t="shared" si="2"/>
        <v>3.0583439583301728</v>
      </c>
      <c r="G23" s="73">
        <f t="shared" si="2"/>
        <v>4.7404136694557186</v>
      </c>
      <c r="H23" s="73">
        <f t="shared" si="2"/>
        <v>5.4216410407377928</v>
      </c>
      <c r="I23" s="73">
        <f t="shared" si="2"/>
        <v>4.9445300580353333</v>
      </c>
      <c r="J23" s="73">
        <f t="shared" si="2"/>
        <v>4.4721534755766035</v>
      </c>
      <c r="K23" s="73">
        <f t="shared" si="2"/>
        <v>6.4098796535607292</v>
      </c>
      <c r="L23" s="73">
        <f t="shared" si="2"/>
        <v>3.7126416576820707</v>
      </c>
      <c r="M23" s="73">
        <f t="shared" si="2"/>
        <v>3.9141202265651938</v>
      </c>
      <c r="N23" s="73">
        <f t="shared" si="2"/>
        <v>4.3279302968568034</v>
      </c>
      <c r="O23" s="73">
        <f t="shared" ref="O23:P23" si="3">SUM(O17:O22)</f>
        <v>4.0242892426951098</v>
      </c>
      <c r="P23" s="73">
        <f t="shared" si="3"/>
        <v>3.443743532305426</v>
      </c>
      <c r="Q23" s="73">
        <f t="shared" ref="Q23:S23" si="4">SUM(Q17:Q22)</f>
        <v>2.8956698545226525</v>
      </c>
      <c r="R23" s="73">
        <f t="shared" si="4"/>
        <v>3.5435146509987421</v>
      </c>
      <c r="S23" s="73">
        <f t="shared" si="4"/>
        <v>3.5793409802921903</v>
      </c>
      <c r="T23" s="73">
        <f t="shared" ref="T23:W23" si="5">SUM(T17:T22)</f>
        <v>3.5968815560552896</v>
      </c>
      <c r="U23" s="73">
        <f t="shared" si="5"/>
        <v>3.5940555182199612</v>
      </c>
      <c r="V23" s="73">
        <f t="shared" si="5"/>
        <v>3.8981826220111557</v>
      </c>
      <c r="W23" s="73">
        <f t="shared" si="5"/>
        <v>7.1036293701618787</v>
      </c>
    </row>
    <row r="24" spans="1:23" s="62" customFormat="1">
      <c r="A24" s="50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</row>
    <row r="26" spans="1:23">
      <c r="B26" s="102" t="s">
        <v>45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1:23">
      <c r="B27" s="105" t="s">
        <v>205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1:23">
      <c r="B28" s="36">
        <v>2002</v>
      </c>
      <c r="C28" s="36">
        <v>2003</v>
      </c>
      <c r="D28" s="36">
        <v>2004</v>
      </c>
      <c r="E28" s="36">
        <v>2005</v>
      </c>
      <c r="F28" s="36">
        <v>2006</v>
      </c>
      <c r="G28" s="36">
        <v>2007</v>
      </c>
      <c r="H28" s="36">
        <v>2008</v>
      </c>
      <c r="I28" s="36">
        <v>2009</v>
      </c>
      <c r="J28" s="36">
        <v>2010</v>
      </c>
      <c r="K28" s="36">
        <v>2011</v>
      </c>
      <c r="L28" s="36">
        <v>2012</v>
      </c>
      <c r="M28" s="36">
        <v>2013</v>
      </c>
      <c r="N28" s="36">
        <v>2014</v>
      </c>
      <c r="O28" s="36">
        <v>2015</v>
      </c>
      <c r="P28" s="36">
        <v>2016</v>
      </c>
      <c r="Q28" s="36">
        <v>2017</v>
      </c>
      <c r="R28" s="36">
        <v>2018</v>
      </c>
      <c r="S28" s="36">
        <v>2019</v>
      </c>
      <c r="T28" s="36">
        <v>2020</v>
      </c>
      <c r="U28" s="36">
        <v>2021</v>
      </c>
      <c r="V28" s="36">
        <v>2022</v>
      </c>
      <c r="W28" s="36">
        <v>2023</v>
      </c>
    </row>
    <row r="29" spans="1:23">
      <c r="B29" s="76">
        <f>B11/Recettes_Ontvangsten!B11</f>
        <v>1.6771972755355816E-3</v>
      </c>
      <c r="C29" s="76">
        <f>C11/Recettes_Ontvangsten!C11</f>
        <v>7.9008350979821646E-4</v>
      </c>
      <c r="D29" s="76">
        <f>D11/Recettes_Ontvangsten!D11</f>
        <v>1.2081357147095079E-3</v>
      </c>
      <c r="E29" s="76">
        <f>E11/Recettes_Ontvangsten!E11</f>
        <v>3.5712842301786419E-4</v>
      </c>
      <c r="F29" s="76">
        <f>F11/Recettes_Ontvangsten!F11</f>
        <v>1.5192346461597572E-3</v>
      </c>
      <c r="G29" s="76">
        <f>G11/Recettes_Ontvangsten!G11</f>
        <v>2.3299180574236889E-3</v>
      </c>
      <c r="H29" s="76">
        <f>H11/Recettes_Ontvangsten!H11</f>
        <v>2.4763229226258698E-3</v>
      </c>
      <c r="I29" s="76">
        <f>I11/Recettes_Ontvangsten!I11</f>
        <v>2.2749908554199443E-3</v>
      </c>
      <c r="J29" s="76">
        <f>J11/Recettes_Ontvangsten!J11</f>
        <v>1.998109335477899E-3</v>
      </c>
      <c r="K29" s="76">
        <f>K11/Recettes_Ontvangsten!K11</f>
        <v>3.0439800891361246E-3</v>
      </c>
      <c r="L29" s="76">
        <f>L11/Recettes_Ontvangsten!L11</f>
        <v>1.6036269325564328E-3</v>
      </c>
      <c r="M29" s="76">
        <f>M11/Recettes_Ontvangsten!M11</f>
        <v>1.7017771340338871E-3</v>
      </c>
      <c r="N29" s="76">
        <f>N11/Recettes_Ontvangsten!N11</f>
        <v>1.8198166923456445E-3</v>
      </c>
      <c r="O29" s="76">
        <f>O11/Recettes_Ontvangsten!O11</f>
        <v>1.7186879264453772E-3</v>
      </c>
      <c r="P29" s="76">
        <f>P11/Recettes_Ontvangsten!P11</f>
        <v>1.4432257722856859E-3</v>
      </c>
      <c r="Q29" s="76">
        <f>Q11/Recettes_Ontvangsten!Q11</f>
        <v>1.2115829156567747E-3</v>
      </c>
      <c r="R29" s="76">
        <f>R11/Recettes_Ontvangsten!R11</f>
        <v>1.4732724910830888E-3</v>
      </c>
      <c r="S29" s="76">
        <f>S11/Recettes_Ontvangsten!S11</f>
        <v>1.4768785784594772E-3</v>
      </c>
      <c r="T29" s="76">
        <f>T11/Recettes_Ontvangsten!T11</f>
        <v>1.4518456212848716E-3</v>
      </c>
      <c r="U29" s="76">
        <f>U11/Recettes_Ontvangsten!U11</f>
        <v>1.4467300981680972E-3</v>
      </c>
      <c r="V29" s="76">
        <f>V11/Recettes_Ontvangsten!V11</f>
        <v>1.4974576628372668E-3</v>
      </c>
      <c r="W29" s="76">
        <f>W11/Recettes_Ontvangsten!W11</f>
        <v>2.2705909254632632E-3</v>
      </c>
    </row>
    <row r="32" spans="1:23">
      <c r="B32" s="82"/>
    </row>
  </sheetData>
  <mergeCells count="6">
    <mergeCell ref="B27:W27"/>
    <mergeCell ref="B15:W15"/>
    <mergeCell ref="B3:W3"/>
    <mergeCell ref="B2:W2"/>
    <mergeCell ref="B14:W14"/>
    <mergeCell ref="B26:W26"/>
  </mergeCells>
  <pageMargins left="0.7" right="0.7" top="0.75" bottom="0.75" header="0.3" footer="0.3"/>
  <customProperties>
    <customPr name="EpmWorksheetKeyString_GUI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W46"/>
  <sheetViews>
    <sheetView topLeftCell="A40" zoomScaleNormal="100" workbookViewId="0">
      <selection activeCell="A42" sqref="A42"/>
    </sheetView>
  </sheetViews>
  <sheetFormatPr baseColWidth="10" defaultColWidth="10.83203125" defaultRowHeight="13"/>
  <cols>
    <col min="1" max="1" width="55.83203125" style="42" customWidth="1"/>
    <col min="2" max="23" width="13.6640625" style="42" bestFit="1" customWidth="1"/>
    <col min="24" max="16384" width="10.83203125" style="42"/>
  </cols>
  <sheetData>
    <row r="2" spans="1:23">
      <c r="B2" s="102" t="s">
        <v>26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3">
      <c r="B3" s="105" t="s">
        <v>137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3">
      <c r="A4" s="35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3">
      <c r="A5" s="18" t="s">
        <v>128</v>
      </c>
      <c r="B5" s="54">
        <v>119969271.73</v>
      </c>
      <c r="C5" s="54">
        <v>159508254.81</v>
      </c>
      <c r="D5" s="54">
        <v>156394858.12</v>
      </c>
      <c r="E5" s="54">
        <v>151327601.58999997</v>
      </c>
      <c r="F5" s="54">
        <v>161204552.34999999</v>
      </c>
      <c r="G5" s="54">
        <v>168934897.58999997</v>
      </c>
      <c r="H5" s="54">
        <v>174778823.51000002</v>
      </c>
      <c r="I5" s="54">
        <v>174108371.79999998</v>
      </c>
      <c r="J5" s="54">
        <v>180742458.36000001</v>
      </c>
      <c r="K5" s="54">
        <v>187784278.59999999</v>
      </c>
      <c r="L5" s="54">
        <v>196110695.06</v>
      </c>
      <c r="M5" s="54">
        <v>202099930.00999999</v>
      </c>
      <c r="N5" s="54">
        <v>207521518.44</v>
      </c>
      <c r="O5" s="54">
        <v>207511537.59999999</v>
      </c>
      <c r="P5" s="54">
        <v>211613037.85000002</v>
      </c>
      <c r="Q5" s="54">
        <v>215791834.62</v>
      </c>
      <c r="R5" s="54">
        <v>215287900.84999999</v>
      </c>
      <c r="S5" s="54">
        <v>220331235.74000001</v>
      </c>
      <c r="T5" s="54">
        <v>231068723.43000004</v>
      </c>
      <c r="U5" s="54">
        <v>233062140.08000001</v>
      </c>
      <c r="V5" s="54">
        <v>253227261.40000004</v>
      </c>
      <c r="W5" s="56">
        <v>275200903.77999997</v>
      </c>
    </row>
    <row r="6" spans="1:23">
      <c r="A6" s="18" t="s">
        <v>129</v>
      </c>
      <c r="B6" s="54">
        <v>33038036</v>
      </c>
      <c r="C6" s="54">
        <v>37049269.029999994</v>
      </c>
      <c r="D6" s="54">
        <v>42140604.869999997</v>
      </c>
      <c r="E6" s="54">
        <v>41297016.699999996</v>
      </c>
      <c r="F6" s="54">
        <v>43518197.100000001</v>
      </c>
      <c r="G6" s="54">
        <v>45545678.869999997</v>
      </c>
      <c r="H6" s="54">
        <v>48256782.019999996</v>
      </c>
      <c r="I6" s="54">
        <v>51780694.510000005</v>
      </c>
      <c r="J6" s="54">
        <v>51690753.310000002</v>
      </c>
      <c r="K6" s="54">
        <v>53971251.190000005</v>
      </c>
      <c r="L6" s="70">
        <v>58644072.159999996</v>
      </c>
      <c r="M6" s="54">
        <v>63394512.789999999</v>
      </c>
      <c r="N6" s="54">
        <v>66177356.18</v>
      </c>
      <c r="O6" s="54">
        <v>69272258.969999999</v>
      </c>
      <c r="P6" s="54">
        <v>71467528.350000009</v>
      </c>
      <c r="Q6" s="54">
        <v>70864220.319999993</v>
      </c>
      <c r="R6" s="54">
        <v>73402846.540000007</v>
      </c>
      <c r="S6" s="54">
        <v>75565879.61999999</v>
      </c>
      <c r="T6" s="54">
        <v>76822963.88000001</v>
      </c>
      <c r="U6" s="54">
        <v>78399045.289999992</v>
      </c>
      <c r="V6" s="54">
        <v>87126259.700000003</v>
      </c>
      <c r="W6" s="54">
        <v>98488235.540000007</v>
      </c>
    </row>
    <row r="7" spans="1:23">
      <c r="A7" s="18" t="s">
        <v>182</v>
      </c>
      <c r="B7" s="54">
        <v>43685089.169999994</v>
      </c>
      <c r="C7" s="54">
        <v>46932068.540000007</v>
      </c>
      <c r="D7" s="54">
        <v>49402426.219999999</v>
      </c>
      <c r="E7" s="54">
        <v>52832022.5</v>
      </c>
      <c r="F7" s="54">
        <v>53536293.949999996</v>
      </c>
      <c r="G7" s="54">
        <v>55536148.339999996</v>
      </c>
      <c r="H7" s="54">
        <v>58285384.080000006</v>
      </c>
      <c r="I7" s="54">
        <v>61100858.229999997</v>
      </c>
      <c r="J7" s="54">
        <v>64620614.789999992</v>
      </c>
      <c r="K7" s="54">
        <v>64262232.280000001</v>
      </c>
      <c r="L7" s="54">
        <v>70652392.949999988</v>
      </c>
      <c r="M7" s="54">
        <v>74849190.620000005</v>
      </c>
      <c r="N7" s="54">
        <v>76884343.400000006</v>
      </c>
      <c r="O7" s="54">
        <v>77390154.609999999</v>
      </c>
      <c r="P7" s="54">
        <v>79453081.349999979</v>
      </c>
      <c r="Q7" s="54">
        <v>81461611.780000016</v>
      </c>
      <c r="R7" s="54">
        <v>82709412.549999997</v>
      </c>
      <c r="S7" s="54">
        <v>90457727.250000015</v>
      </c>
      <c r="T7" s="54">
        <v>85602815.320000008</v>
      </c>
      <c r="U7" s="54">
        <v>86772865.730000004</v>
      </c>
      <c r="V7" s="54">
        <v>93813223.439999998</v>
      </c>
      <c r="W7" s="54">
        <v>105863627.31</v>
      </c>
    </row>
    <row r="8" spans="1:23">
      <c r="A8" s="18" t="s">
        <v>133</v>
      </c>
      <c r="B8" s="54">
        <v>26586472.420000002</v>
      </c>
      <c r="C8" s="54">
        <v>25788187.879999999</v>
      </c>
      <c r="D8" s="54">
        <v>28728124.800000001</v>
      </c>
      <c r="E8" s="54">
        <v>29994793.549999997</v>
      </c>
      <c r="F8" s="54">
        <v>31694638.849999998</v>
      </c>
      <c r="G8" s="54">
        <v>32298195.32</v>
      </c>
      <c r="H8" s="54">
        <v>34124027.189999998</v>
      </c>
      <c r="I8" s="54">
        <v>35843188.530000001</v>
      </c>
      <c r="J8" s="54">
        <v>36098713.920000002</v>
      </c>
      <c r="K8" s="54">
        <v>37671698.609999999</v>
      </c>
      <c r="L8" s="54">
        <v>39462435.449999996</v>
      </c>
      <c r="M8" s="54">
        <v>41169042.100000001</v>
      </c>
      <c r="N8" s="54">
        <v>43947539.739999995</v>
      </c>
      <c r="O8" s="54">
        <v>44550702.360000007</v>
      </c>
      <c r="P8" s="54">
        <v>45151629.510000005</v>
      </c>
      <c r="Q8" s="54">
        <v>45640984.79999999</v>
      </c>
      <c r="R8" s="54">
        <v>46144506.420000002</v>
      </c>
      <c r="S8" s="54">
        <v>47559397</v>
      </c>
      <c r="T8" s="54">
        <v>47797355.579999998</v>
      </c>
      <c r="U8" s="54">
        <v>48913752.100000001</v>
      </c>
      <c r="V8" s="54">
        <v>53127967.700000003</v>
      </c>
      <c r="W8" s="54">
        <v>57156960.259999998</v>
      </c>
    </row>
    <row r="9" spans="1:23">
      <c r="A9" s="18" t="s">
        <v>134</v>
      </c>
      <c r="B9" s="54">
        <v>24180864.840000004</v>
      </c>
      <c r="C9" s="54">
        <v>27182050.550000001</v>
      </c>
      <c r="D9" s="54">
        <v>28782467.200000003</v>
      </c>
      <c r="E9" s="54">
        <v>30021878.07</v>
      </c>
      <c r="F9" s="54">
        <v>32413739.98</v>
      </c>
      <c r="G9" s="54">
        <v>32571105.859999999</v>
      </c>
      <c r="H9" s="54">
        <v>34301638.75</v>
      </c>
      <c r="I9" s="54">
        <v>37756371.530000001</v>
      </c>
      <c r="J9" s="54">
        <v>35902863.809999995</v>
      </c>
      <c r="K9" s="54">
        <v>37748055.149999999</v>
      </c>
      <c r="L9" s="54">
        <v>40254868.380000003</v>
      </c>
      <c r="M9" s="54">
        <v>41861053.359999999</v>
      </c>
      <c r="N9" s="54">
        <v>42523185.139999993</v>
      </c>
      <c r="O9" s="54">
        <v>43109550.380000003</v>
      </c>
      <c r="P9" s="54">
        <v>45763017.190000005</v>
      </c>
      <c r="Q9" s="54">
        <v>46218864.620000005</v>
      </c>
      <c r="R9" s="54">
        <v>48113193.649999999</v>
      </c>
      <c r="S9" s="54">
        <v>50569445.640000001</v>
      </c>
      <c r="T9" s="54">
        <v>51509231.519999996</v>
      </c>
      <c r="U9" s="54">
        <v>53444296.939999998</v>
      </c>
      <c r="V9" s="54">
        <v>57079152.700000003</v>
      </c>
      <c r="W9" s="54">
        <v>61386265.119999997</v>
      </c>
    </row>
    <row r="10" spans="1:23">
      <c r="A10" s="18" t="s">
        <v>135</v>
      </c>
      <c r="B10" s="54">
        <v>35651548.583999999</v>
      </c>
      <c r="C10" s="54">
        <v>41767773.480000004</v>
      </c>
      <c r="D10" s="54">
        <v>46128276.479999997</v>
      </c>
      <c r="E10" s="54">
        <v>49146171.940000005</v>
      </c>
      <c r="F10" s="54">
        <v>51140286.329999998</v>
      </c>
      <c r="G10" s="54">
        <v>54125976.490000002</v>
      </c>
      <c r="H10" s="54">
        <v>58870742.820000008</v>
      </c>
      <c r="I10" s="54">
        <v>71952984.879999995</v>
      </c>
      <c r="J10" s="54">
        <v>67038632.180000007</v>
      </c>
      <c r="K10" s="54">
        <v>69595845.5</v>
      </c>
      <c r="L10" s="54">
        <v>73311989.340000004</v>
      </c>
      <c r="M10" s="54">
        <v>76820716.709999993</v>
      </c>
      <c r="N10" s="54">
        <v>79474325.969999999</v>
      </c>
      <c r="O10" s="54">
        <v>83744653.950000003</v>
      </c>
      <c r="P10" s="54">
        <v>89857137.230000004</v>
      </c>
      <c r="Q10" s="54">
        <v>89175901.390000001</v>
      </c>
      <c r="R10" s="54">
        <v>89409903.030000001</v>
      </c>
      <c r="S10" s="54">
        <v>92220438.600000009</v>
      </c>
      <c r="T10" s="54">
        <v>96629838.089999989</v>
      </c>
      <c r="U10" s="54">
        <v>97026093.599999994</v>
      </c>
      <c r="V10" s="54">
        <v>104936553.33</v>
      </c>
      <c r="W10" s="54">
        <v>117265260.40000001</v>
      </c>
    </row>
    <row r="11" spans="1:23" s="62" customFormat="1">
      <c r="A11" s="49" t="s">
        <v>130</v>
      </c>
      <c r="B11" s="58">
        <f t="shared" ref="B11:Q11" si="0">SUM(B5:B10)</f>
        <v>283111282.74400002</v>
      </c>
      <c r="C11" s="58">
        <f t="shared" si="0"/>
        <v>338227604.29000002</v>
      </c>
      <c r="D11" s="58">
        <f t="shared" si="0"/>
        <v>351576757.69</v>
      </c>
      <c r="E11" s="58">
        <f t="shared" si="0"/>
        <v>354619484.34999996</v>
      </c>
      <c r="F11" s="58">
        <f t="shared" si="0"/>
        <v>373507708.56</v>
      </c>
      <c r="G11" s="58">
        <f t="shared" si="0"/>
        <v>389012002.46999997</v>
      </c>
      <c r="H11" s="58">
        <f t="shared" si="0"/>
        <v>408617398.37</v>
      </c>
      <c r="I11" s="58">
        <f t="shared" si="0"/>
        <v>432542469.48000002</v>
      </c>
      <c r="J11" s="58">
        <f t="shared" si="0"/>
        <v>436094036.37000006</v>
      </c>
      <c r="K11" s="58">
        <f t="shared" si="0"/>
        <v>451033361.32999998</v>
      </c>
      <c r="L11" s="58">
        <f t="shared" si="0"/>
        <v>478436453.33999991</v>
      </c>
      <c r="M11" s="58">
        <f t="shared" si="0"/>
        <v>500194445.58999997</v>
      </c>
      <c r="N11" s="58">
        <f t="shared" si="0"/>
        <v>516528268.87</v>
      </c>
      <c r="O11" s="58">
        <f t="shared" si="0"/>
        <v>525578857.87</v>
      </c>
      <c r="P11" s="58">
        <f t="shared" si="0"/>
        <v>543305431.48000002</v>
      </c>
      <c r="Q11" s="58">
        <f t="shared" si="0"/>
        <v>549153417.53000009</v>
      </c>
      <c r="R11" s="58">
        <f>SUM(R5:R10)</f>
        <v>555067763.03999996</v>
      </c>
      <c r="S11" s="58">
        <f>SUM(S5:S10)</f>
        <v>576704123.85000002</v>
      </c>
      <c r="T11" s="58">
        <f t="shared" ref="T11:W11" si="1">SUM(T5:T10)</f>
        <v>589430927.82000005</v>
      </c>
      <c r="U11" s="58">
        <f t="shared" si="1"/>
        <v>597618193.74000001</v>
      </c>
      <c r="V11" s="58">
        <f t="shared" si="1"/>
        <v>649310418.2700001</v>
      </c>
      <c r="W11" s="58">
        <f t="shared" si="1"/>
        <v>715361252.40999997</v>
      </c>
    </row>
    <row r="14" spans="1:23">
      <c r="B14" s="102" t="s">
        <v>27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3">
      <c r="B15" s="105" t="s">
        <v>138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3">
      <c r="A16" s="35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3">
      <c r="A17" s="18" t="s">
        <v>128</v>
      </c>
      <c r="B17" s="71">
        <f>B5/Population_Bevolking!B5</f>
        <v>568.28656430151534</v>
      </c>
      <c r="C17" s="71">
        <f>C5/Population_Bevolking!C5</f>
        <v>740.72059705027357</v>
      </c>
      <c r="D17" s="71">
        <f>D5/Population_Bevolking!D5</f>
        <v>719.37433589078398</v>
      </c>
      <c r="E17" s="71">
        <f>E5/Population_Bevolking!E5</f>
        <v>686.03785254463185</v>
      </c>
      <c r="F17" s="71">
        <f>F5/Population_Bevolking!F5</f>
        <v>725.18298814638206</v>
      </c>
      <c r="G17" s="71">
        <f>G5/Population_Bevolking!G5</f>
        <v>754.15681609785486</v>
      </c>
      <c r="H17" s="71">
        <f>H5/Population_Bevolking!H5</f>
        <v>764.42468109394213</v>
      </c>
      <c r="I17" s="71">
        <f>I5/Population_Bevolking!I5</f>
        <v>745.04307776574842</v>
      </c>
      <c r="J17" s="71">
        <f>J5/Population_Bevolking!J5</f>
        <v>759.88185439930044</v>
      </c>
      <c r="K17" s="71">
        <f>K5/Population_Bevolking!K5</f>
        <v>765.17969210959529</v>
      </c>
      <c r="L17" s="71">
        <f>L5/Population_Bevolking!L5</f>
        <v>784.68760277206491</v>
      </c>
      <c r="M17" s="71">
        <f>M5/Population_Bevolking!M5</f>
        <v>799.47122539479096</v>
      </c>
      <c r="N17" s="72">
        <f>N5/Population_Bevolking!N5</f>
        <v>817.8542456618809</v>
      </c>
      <c r="O17" s="72">
        <f>O5/Population_Bevolking!O5</f>
        <v>797.23820383575116</v>
      </c>
      <c r="P17" s="72">
        <f>P5/Population_Bevolking!P5</f>
        <v>801.28226742094648</v>
      </c>
      <c r="Q17" s="72">
        <f>Q5/Population_Bevolking!Q5</f>
        <v>821.1600737473791</v>
      </c>
      <c r="R17" s="72">
        <f>R5/Population_Bevolking!R5</f>
        <v>809.99247846043863</v>
      </c>
      <c r="S17" s="72">
        <f>S5/Population_Bevolking!S5</f>
        <v>820.28888742451659</v>
      </c>
      <c r="T17" s="72">
        <f>T5/Population_Bevolking!T5</f>
        <v>847.22798111720181</v>
      </c>
      <c r="U17" s="72">
        <f>U5/Population_Bevolking!U5</f>
        <v>849.33944140755966</v>
      </c>
      <c r="V17" s="72">
        <f>V5/Population_Bevolking!V5</f>
        <v>918.19202868859907</v>
      </c>
      <c r="W17" s="86">
        <f>W5/Population_Bevolking!W5</f>
        <v>973.08778899056608</v>
      </c>
    </row>
    <row r="18" spans="1:23">
      <c r="A18" s="18" t="s">
        <v>129</v>
      </c>
      <c r="B18" s="71">
        <f>B6/Population_Bevolking!B6</f>
        <v>192.50130225782956</v>
      </c>
      <c r="C18" s="71">
        <f>C6/Population_Bevolking!C6</f>
        <v>212.32646213006896</v>
      </c>
      <c r="D18" s="71">
        <f>D6/Population_Bevolking!D6</f>
        <v>237.44530142273558</v>
      </c>
      <c r="E18" s="71">
        <f>E6/Population_Bevolking!E6</f>
        <v>230.62197991824331</v>
      </c>
      <c r="F18" s="71">
        <f>F6/Population_Bevolking!F6</f>
        <v>239.02823253489177</v>
      </c>
      <c r="G18" s="71">
        <f>G6/Population_Bevolking!G6</f>
        <v>245.44590715821579</v>
      </c>
      <c r="H18" s="71">
        <f>H6/Population_Bevolking!H6</f>
        <v>253.96435010051889</v>
      </c>
      <c r="I18" s="71">
        <f>I6/Population_Bevolking!I6</f>
        <v>266.11382668400307</v>
      </c>
      <c r="J18" s="71">
        <f>J6/Population_Bevolking!J6</f>
        <v>258.99117323446154</v>
      </c>
      <c r="K18" s="71">
        <f>K6/Population_Bevolking!K6</f>
        <v>262.2892121786461</v>
      </c>
      <c r="L18" s="71">
        <f>L6/Population_Bevolking!L6</f>
        <v>279.69300844648569</v>
      </c>
      <c r="M18" s="71">
        <f>M6/Population_Bevolking!M6</f>
        <v>298.80098221650337</v>
      </c>
      <c r="N18" s="72">
        <f>N6/Population_Bevolking!N6</f>
        <v>309.33538465134109</v>
      </c>
      <c r="O18" s="72">
        <f>O6/Population_Bevolking!O6</f>
        <v>320.97535409465382</v>
      </c>
      <c r="P18" s="72">
        <f>P6/Population_Bevolking!P6</f>
        <v>327.61779360327864</v>
      </c>
      <c r="Q18" s="72">
        <f>Q6/Population_Bevolking!Q6</f>
        <v>322.89090127034461</v>
      </c>
      <c r="R18" s="72">
        <f>R6/Population_Bevolking!R6</f>
        <v>332.62873701144218</v>
      </c>
      <c r="S18" s="72">
        <f>S6/Population_Bevolking!S6</f>
        <v>340.28108209610519</v>
      </c>
      <c r="T18" s="72">
        <f>T6/Population_Bevolking!T6</f>
        <v>343.87769079954523</v>
      </c>
      <c r="U18" s="72">
        <f>U6/Population_Bevolking!U6</f>
        <v>350.82738675162994</v>
      </c>
      <c r="V18" s="72">
        <f>V6/Population_Bevolking!V6</f>
        <v>390.66392716380972</v>
      </c>
      <c r="W18" s="72">
        <f>W6/Population_Bevolking!W6</f>
        <v>436.79172764002294</v>
      </c>
    </row>
    <row r="19" spans="1:23">
      <c r="A19" s="18" t="s">
        <v>182</v>
      </c>
      <c r="B19" s="71">
        <f>B7/Population_Bevolking!B7</f>
        <v>243.1975480994054</v>
      </c>
      <c r="C19" s="71">
        <f>C7/Population_Bevolking!C7</f>
        <v>257.20852833663076</v>
      </c>
      <c r="D19" s="71">
        <f>D7/Population_Bevolking!D7</f>
        <v>268.3776780495225</v>
      </c>
      <c r="E19" s="71">
        <f>E7/Population_Bevolking!E7</f>
        <v>285.4303847733068</v>
      </c>
      <c r="F19" s="71">
        <f>F7/Population_Bevolking!F7</f>
        <v>284.7750948163515</v>
      </c>
      <c r="G19" s="71">
        <f>G7/Population_Bevolking!G7</f>
        <v>291.29591265761701</v>
      </c>
      <c r="H19" s="71">
        <f>H7/Population_Bevolking!H7</f>
        <v>301.64358875099629</v>
      </c>
      <c r="I19" s="71">
        <f>I7/Population_Bevolking!I7</f>
        <v>310.4087493903678</v>
      </c>
      <c r="J19" s="71">
        <f>J7/Population_Bevolking!J7</f>
        <v>320.08467546040833</v>
      </c>
      <c r="K19" s="71">
        <f>K7/Population_Bevolking!K7</f>
        <v>308.67256329585138</v>
      </c>
      <c r="L19" s="71">
        <f>L7/Population_Bevolking!L7</f>
        <v>330.02336920727004</v>
      </c>
      <c r="M19" s="71">
        <f>M7/Population_Bevolking!M7</f>
        <v>343.56081858782818</v>
      </c>
      <c r="N19" s="72">
        <f>N7/Population_Bevolking!N7</f>
        <v>349.21713738065608</v>
      </c>
      <c r="O19" s="72">
        <f>O7/Population_Bevolking!O7</f>
        <v>348.893473013669</v>
      </c>
      <c r="P19" s="72">
        <f>P7/Population_Bevolking!P7</f>
        <v>355.20234504926583</v>
      </c>
      <c r="Q19" s="72">
        <f>Q7/Population_Bevolking!Q7</f>
        <v>362.92585597305515</v>
      </c>
      <c r="R19" s="72">
        <f>R7/Population_Bevolking!R7</f>
        <v>368.5934104157011</v>
      </c>
      <c r="S19" s="72">
        <f>S7/Population_Bevolking!S7</f>
        <v>399.77781964025286</v>
      </c>
      <c r="T19" s="72">
        <f>T7/Population_Bevolking!T7</f>
        <v>376.86252595247112</v>
      </c>
      <c r="U19" s="72">
        <f>U7/Population_Bevolking!U7</f>
        <v>381.57685254566724</v>
      </c>
      <c r="V19" s="72">
        <f>V7/Population_Bevolking!V7</f>
        <v>411.46150631578945</v>
      </c>
      <c r="W19" s="72">
        <f>W7/Population_Bevolking!W7</f>
        <v>456.08855772213417</v>
      </c>
    </row>
    <row r="20" spans="1:23">
      <c r="A20" s="18" t="s">
        <v>133</v>
      </c>
      <c r="B20" s="71">
        <f>B8/Population_Bevolking!B8</f>
        <v>206.73130244782433</v>
      </c>
      <c r="C20" s="71">
        <f>C8/Population_Bevolking!C8</f>
        <v>200.14892219333308</v>
      </c>
      <c r="D20" s="71">
        <f>D8/Population_Bevolking!D8</f>
        <v>223.5512559529368</v>
      </c>
      <c r="E20" s="71">
        <f>E8/Population_Bevolking!E8</f>
        <v>233.32265217222198</v>
      </c>
      <c r="F20" s="71">
        <f>F8/Population_Bevolking!F8</f>
        <v>244.62912620984545</v>
      </c>
      <c r="G20" s="71">
        <f>G8/Population_Bevolking!G8</f>
        <v>247.72734142263266</v>
      </c>
      <c r="H20" s="71">
        <f>H8/Population_Bevolking!H8</f>
        <v>260.58423842323901</v>
      </c>
      <c r="I20" s="71">
        <f>I8/Population_Bevolking!I8</f>
        <v>271.62573341517759</v>
      </c>
      <c r="J20" s="71">
        <f>J8/Population_Bevolking!J8</f>
        <v>272.11453279059248</v>
      </c>
      <c r="K20" s="71">
        <f>K8/Population_Bevolking!K8</f>
        <v>281.24751659263131</v>
      </c>
      <c r="L20" s="71">
        <f>L8/Population_Bevolking!L8</f>
        <v>290.42977015808526</v>
      </c>
      <c r="M20" s="71">
        <f>M8/Population_Bevolking!M8</f>
        <v>299.83862159878811</v>
      </c>
      <c r="N20" s="72">
        <f>N8/Population_Bevolking!N8</f>
        <v>318.32894920214113</v>
      </c>
      <c r="O20" s="72">
        <f>O8/Population_Bevolking!O8</f>
        <v>321.50554857146983</v>
      </c>
      <c r="P20" s="72">
        <f>P8/Population_Bevolking!P8</f>
        <v>323.14870394492004</v>
      </c>
      <c r="Q20" s="72">
        <f>Q8/Population_Bevolking!Q8</f>
        <v>324.86767693304188</v>
      </c>
      <c r="R20" s="72">
        <f>R8/Population_Bevolking!R8</f>
        <v>327.20334701865602</v>
      </c>
      <c r="S20" s="72">
        <f>S8/Population_Bevolking!S8</f>
        <v>334.40488394822142</v>
      </c>
      <c r="T20" s="72">
        <f>T8/Population_Bevolking!T8</f>
        <v>332.58200603968936</v>
      </c>
      <c r="U20" s="72">
        <f>U8/Population_Bevolking!U8</f>
        <v>337.99356057988643</v>
      </c>
      <c r="V20" s="72">
        <f>V8/Population_Bevolking!V8</f>
        <v>365.7137486921086</v>
      </c>
      <c r="W20" s="72">
        <f>W8/Population_Bevolking!W8</f>
        <v>389.24917944142902</v>
      </c>
    </row>
    <row r="21" spans="1:23">
      <c r="A21" s="18" t="s">
        <v>134</v>
      </c>
      <c r="B21" s="71">
        <f>B9/Population_Bevolking!B9</f>
        <v>193.6870907124835</v>
      </c>
      <c r="C21" s="71">
        <f>C9/Population_Bevolking!C9</f>
        <v>215.75795775654052</v>
      </c>
      <c r="D21" s="71">
        <f>D9/Population_Bevolking!D9</f>
        <v>227.68057207948362</v>
      </c>
      <c r="E21" s="71">
        <f>E9/Population_Bevolking!E9</f>
        <v>236.64988783087134</v>
      </c>
      <c r="F21" s="71">
        <f>F9/Population_Bevolking!F9</f>
        <v>253.38278962508991</v>
      </c>
      <c r="G21" s="71">
        <f>G9/Population_Bevolking!G9</f>
        <v>252.07688091571151</v>
      </c>
      <c r="H21" s="71">
        <f>H9/Population_Bevolking!H9</f>
        <v>262.21687854510986</v>
      </c>
      <c r="I21" s="71">
        <f>I9/Population_Bevolking!I9</f>
        <v>284.67015147174135</v>
      </c>
      <c r="J21" s="71">
        <f>J9/Population_Bevolking!J9</f>
        <v>267.5763821938022</v>
      </c>
      <c r="K21" s="71">
        <f>K9/Population_Bevolking!K9</f>
        <v>277.01741556954778</v>
      </c>
      <c r="L21" s="71">
        <f>L9/Population_Bevolking!L9</f>
        <v>292.95443111855036</v>
      </c>
      <c r="M21" s="71">
        <f>M9/Population_Bevolking!M9</f>
        <v>300.39147041727961</v>
      </c>
      <c r="N21" s="72">
        <f>N9/Population_Bevolking!N9</f>
        <v>302.47097961390176</v>
      </c>
      <c r="O21" s="72">
        <f>O9/Population_Bevolking!O9</f>
        <v>303.86228699109057</v>
      </c>
      <c r="P21" s="72">
        <f>P9/Population_Bevolking!P9</f>
        <v>320.69837832345235</v>
      </c>
      <c r="Q21" s="72">
        <f>Q9/Population_Bevolking!Q9</f>
        <v>321.30572497167134</v>
      </c>
      <c r="R21" s="72">
        <f>R9/Population_Bevolking!R9</f>
        <v>330.29123320679071</v>
      </c>
      <c r="S21" s="72">
        <f>S9/Population_Bevolking!S9</f>
        <v>344.3588783188402</v>
      </c>
      <c r="T21" s="72">
        <f>T9/Population_Bevolking!T9</f>
        <v>347.32193008954579</v>
      </c>
      <c r="U21" s="72">
        <f>U9/Population_Bevolking!U9</f>
        <v>360.28972501803327</v>
      </c>
      <c r="V21" s="72">
        <f>V9/Population_Bevolking!V9</f>
        <v>382.33229309005173</v>
      </c>
      <c r="W21" s="72">
        <f>W9/Population_Bevolking!W9</f>
        <v>404.30120672054164</v>
      </c>
    </row>
    <row r="22" spans="1:23">
      <c r="A22" s="18" t="s">
        <v>135</v>
      </c>
      <c r="B22" s="71">
        <f>B10/Population_Bevolking!B10</f>
        <v>219.29293300938028</v>
      </c>
      <c r="C22" s="71">
        <f>C10/Population_Bevolking!C10</f>
        <v>253.27463589451281</v>
      </c>
      <c r="D22" s="71">
        <f>D10/Population_Bevolking!D10</f>
        <v>277.85105518678694</v>
      </c>
      <c r="E22" s="71">
        <f>E10/Population_Bevolking!E10</f>
        <v>295.01982123347705</v>
      </c>
      <c r="F22" s="71">
        <f>F10/Population_Bevolking!F10</f>
        <v>302.66792726304266</v>
      </c>
      <c r="G22" s="71">
        <f>G10/Population_Bevolking!G10</f>
        <v>315.77644008961181</v>
      </c>
      <c r="H22" s="71">
        <f>H10/Population_Bevolking!H10</f>
        <v>336.70439260140472</v>
      </c>
      <c r="I22" s="71">
        <f>I10/Population_Bevolking!I10</f>
        <v>402.34960678178402</v>
      </c>
      <c r="J22" s="71">
        <f>J10/Population_Bevolking!J10</f>
        <v>365.58616688389242</v>
      </c>
      <c r="K22" s="71">
        <f>K10/Population_Bevolking!K10</f>
        <v>367.24877048747794</v>
      </c>
      <c r="L22" s="71">
        <f>L10/Population_Bevolking!L10</f>
        <v>382.05216186356768</v>
      </c>
      <c r="M22" s="71">
        <f>M10/Population_Bevolking!M10</f>
        <v>393.6334493589809</v>
      </c>
      <c r="N22" s="72">
        <f>N10/Population_Bevolking!N10</f>
        <v>403.4065924734021</v>
      </c>
      <c r="O22" s="72">
        <f>O10/Population_Bevolking!O10</f>
        <v>425.51015675016515</v>
      </c>
      <c r="P22" s="72">
        <f>P10/Population_Bevolking!P10</f>
        <v>450.30337177020067</v>
      </c>
      <c r="Q22" s="72">
        <f>Q10/Population_Bevolking!Q10</f>
        <v>444.65448384700153</v>
      </c>
      <c r="R22" s="72">
        <f>R10/Population_Bevolking!R10</f>
        <v>444.44285778906715</v>
      </c>
      <c r="S22" s="72">
        <f>S10/Population_Bevolking!S10</f>
        <v>455.34436352324855</v>
      </c>
      <c r="T22" s="72">
        <f>T10/Population_Bevolking!T10</f>
        <v>476.1216351156923</v>
      </c>
      <c r="U22" s="72">
        <f>U10/Population_Bevolking!U10</f>
        <v>481.19429863714811</v>
      </c>
      <c r="V22" s="72">
        <f>V10/Population_Bevolking!V10</f>
        <v>521.39018761520992</v>
      </c>
      <c r="W22" s="72">
        <f>W10/Population_Bevolking!W10</f>
        <v>580.23958871438617</v>
      </c>
    </row>
    <row r="23" spans="1:23" s="62" customFormat="1">
      <c r="A23" s="49" t="s">
        <v>130</v>
      </c>
      <c r="B23" s="73">
        <f t="shared" ref="B23:N23" si="2">SUM(B17:B22)</f>
        <v>1623.6967408284384</v>
      </c>
      <c r="C23" s="73">
        <f t="shared" si="2"/>
        <v>1879.4371033613595</v>
      </c>
      <c r="D23" s="73">
        <f t="shared" si="2"/>
        <v>1954.2801985822493</v>
      </c>
      <c r="E23" s="73">
        <f t="shared" si="2"/>
        <v>1967.0825784727522</v>
      </c>
      <c r="F23" s="73">
        <f t="shared" si="2"/>
        <v>2049.6661585956035</v>
      </c>
      <c r="G23" s="73">
        <f t="shared" si="2"/>
        <v>2106.4792983416437</v>
      </c>
      <c r="H23" s="73">
        <f t="shared" si="2"/>
        <v>2179.538129515211</v>
      </c>
      <c r="I23" s="73">
        <f t="shared" si="2"/>
        <v>2280.211145508822</v>
      </c>
      <c r="J23" s="73">
        <f t="shared" si="2"/>
        <v>2244.2347849624571</v>
      </c>
      <c r="K23" s="73">
        <f t="shared" si="2"/>
        <v>2261.6551702337497</v>
      </c>
      <c r="L23" s="73">
        <f t="shared" si="2"/>
        <v>2359.8403435660239</v>
      </c>
      <c r="M23" s="73">
        <f t="shared" si="2"/>
        <v>2435.6965675741712</v>
      </c>
      <c r="N23" s="73">
        <f t="shared" si="2"/>
        <v>2500.6132889833234</v>
      </c>
      <c r="O23" s="73">
        <f t="shared" ref="O23:P23" si="3">SUM(O17:O22)</f>
        <v>2517.9850232567992</v>
      </c>
      <c r="P23" s="73">
        <f t="shared" si="3"/>
        <v>2578.2528601120639</v>
      </c>
      <c r="Q23" s="73">
        <f t="shared" ref="Q23:S23" si="4">SUM(Q17:Q22)</f>
        <v>2597.8047167424938</v>
      </c>
      <c r="R23" s="73">
        <f t="shared" si="4"/>
        <v>2613.152063902096</v>
      </c>
      <c r="S23" s="73">
        <f t="shared" si="4"/>
        <v>2694.4559149511847</v>
      </c>
      <c r="T23" s="73">
        <f t="shared" ref="T23:W23" si="5">SUM(T17:T22)</f>
        <v>2723.9937691141454</v>
      </c>
      <c r="U23" s="73">
        <f t="shared" si="5"/>
        <v>2761.2212649399248</v>
      </c>
      <c r="V23" s="73">
        <f t="shared" si="5"/>
        <v>2989.7536915655687</v>
      </c>
      <c r="W23" s="73">
        <f t="shared" si="5"/>
        <v>3239.7580492290804</v>
      </c>
    </row>
    <row r="26" spans="1:23">
      <c r="B26" s="102" t="s">
        <v>58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1:23">
      <c r="B27" s="105" t="s">
        <v>181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1:23">
      <c r="A28" s="35"/>
      <c r="B28" s="36">
        <v>2002</v>
      </c>
      <c r="C28" s="36">
        <v>2003</v>
      </c>
      <c r="D28" s="36">
        <v>2004</v>
      </c>
      <c r="E28" s="36">
        <v>2005</v>
      </c>
      <c r="F28" s="36">
        <v>2006</v>
      </c>
      <c r="G28" s="36">
        <v>2007</v>
      </c>
      <c r="H28" s="36">
        <v>2008</v>
      </c>
      <c r="I28" s="36">
        <v>2009</v>
      </c>
      <c r="J28" s="36">
        <v>2010</v>
      </c>
      <c r="K28" s="36">
        <v>2011</v>
      </c>
      <c r="L28" s="36">
        <v>2012</v>
      </c>
      <c r="M28" s="36">
        <v>2013</v>
      </c>
      <c r="N28" s="36">
        <v>2014</v>
      </c>
      <c r="O28" s="36">
        <v>2015</v>
      </c>
      <c r="P28" s="36">
        <v>2016</v>
      </c>
      <c r="Q28" s="36">
        <v>2017</v>
      </c>
      <c r="R28" s="36">
        <v>2018</v>
      </c>
      <c r="S28" s="36">
        <v>2019</v>
      </c>
      <c r="T28" s="36">
        <v>2020</v>
      </c>
      <c r="U28" s="36">
        <v>2021</v>
      </c>
      <c r="V28" s="36">
        <v>2022</v>
      </c>
      <c r="W28" s="36">
        <v>2023</v>
      </c>
    </row>
    <row r="29" spans="1:23">
      <c r="A29" s="18" t="s">
        <v>128</v>
      </c>
      <c r="B29" s="54">
        <f>B5-DOP_GUP!B5-DOF_GUW!B5-DOT_GUO!B5-DOD_GUS!B5</f>
        <v>0</v>
      </c>
      <c r="C29" s="54">
        <f>C5-DOP_GUP!C5-DOF_GUW!C5-DOT_GUO!C5-DOD_GUS!C5</f>
        <v>8.3819031715393066E-9</v>
      </c>
      <c r="D29" s="54">
        <f>D5-DOP_GUP!D5-DOF_GUW!D5-DOT_GUO!D5-DOD_GUS!D5</f>
        <v>0</v>
      </c>
      <c r="E29" s="54">
        <f>E5-DOP_GUP!E5-DOF_GUW!E5-DOT_GUO!E5-DOD_GUS!E5</f>
        <v>-2.3283064365386963E-8</v>
      </c>
      <c r="F29" s="54">
        <f>F5-DOP_GUP!F5-DOF_GUW!F5-DOT_GUO!F5-DOD_GUS!F5</f>
        <v>0</v>
      </c>
      <c r="G29" s="54">
        <f>G5-DOP_GUP!G5-DOF_GUW!G5-DOT_GUO!G5-DOD_GUS!G5</f>
        <v>-2.2351741790771484E-8</v>
      </c>
      <c r="H29" s="54">
        <f>H5-DOP_GUP!H5-DOF_GUW!H5-DOT_GUO!H5-DOD_GUS!H5</f>
        <v>1.1175870895385742E-8</v>
      </c>
      <c r="I29" s="54">
        <f>I5-DOP_GUP!I5-DOF_GUW!I5-DOT_GUO!I5-DOD_GUS!I5</f>
        <v>-1.4901161193847656E-8</v>
      </c>
      <c r="J29" s="54">
        <f>J5-DOP_GUP!J5-DOF_GUW!J5-DOT_GUO!J5-DOD_GUS!J5</f>
        <v>2.1420419216156006E-8</v>
      </c>
      <c r="K29" s="54">
        <f>K5-DOP_GUP!K5-DOF_GUW!K5-DOT_GUO!K5-DOD_GUS!K5</f>
        <v>0</v>
      </c>
      <c r="L29" s="54">
        <f>L5-DOP_GUP!L5-DOF_GUW!L5-DOT_GUO!L5-DOD_GUS!L5</f>
        <v>0</v>
      </c>
      <c r="M29" s="54">
        <f>M5-DOP_GUP!M5-DOF_GUW!M5-DOT_GUO!M5-DOD_GUS!M5</f>
        <v>-2.0489096641540527E-8</v>
      </c>
      <c r="N29" s="54">
        <f>N5-DOP_GUP!N5-DOF_GUW!N5-DOT_GUO!N5-DOD_GUS!N5</f>
        <v>0</v>
      </c>
      <c r="O29" s="54">
        <f>O5-DOP_GUP!O5-DOF_GUW!O5-DOT_GUO!O5-DOD_GUS!O5</f>
        <v>0</v>
      </c>
      <c r="P29" s="54">
        <f>P5-DOP_GUP!P5-DOF_GUW!P5-DOT_GUO!P5-DOD_GUS!P5</f>
        <v>2.7008354663848877E-8</v>
      </c>
      <c r="Q29" s="54">
        <f>Q5-DOP_GUP!Q5-DOF_GUW!Q5-DOT_GUO!Q5-DOD_GUS!Q5</f>
        <v>1.9557774066925049E-8</v>
      </c>
      <c r="R29" s="54">
        <f>R5-DOP_GUP!R5-DOF_GUW!R5-DOT_GUO!R5-DOD_GUS!R5</f>
        <v>-7.9162418842315674E-9</v>
      </c>
      <c r="S29" s="54">
        <f>S5-DOP_GUP!S5-DOF_GUW!S5-DOT_GUO!S5-DOD_GUS!S5</f>
        <v>-3.0267983675003052E-9</v>
      </c>
      <c r="T29" s="54">
        <f>T5-DOP_GUP!T5-DOF_GUW!T5-DOT_GUO!T5-DOD_GUS!T5</f>
        <v>2.2817403078079224E-8</v>
      </c>
      <c r="U29" s="54">
        <f>U5-DOP_GUP!U5-DOF_GUW!U5-DOT_GUO!U5-DOD_GUS!U5</f>
        <v>0</v>
      </c>
      <c r="V29" s="54">
        <f>V5-DOP_GUP!V5-DOF_GUW!V5-DOT_GUO!V5-DOD_GUS!V5</f>
        <v>3.6088749766349792E-8</v>
      </c>
      <c r="W29" s="54">
        <f>W5-DOP_GUP!W5-DOF_GUW!W5-DOT_GUO!W5-DOD_GUS!W5</f>
        <v>-2.8405338525772095E-8</v>
      </c>
    </row>
    <row r="30" spans="1:23">
      <c r="A30" s="18" t="s">
        <v>129</v>
      </c>
      <c r="B30" s="54">
        <f>B6-DOP_GUP!B6-DOF_GUW!B6-DOT_GUO!B6-DOD_GUS!B6</f>
        <v>0</v>
      </c>
      <c r="C30" s="54">
        <f>C6-DOP_GUP!C6-DOF_GUW!C6-DOT_GUO!C6-DOD_GUS!C6</f>
        <v>-5.3551048040390015E-9</v>
      </c>
      <c r="D30" s="54">
        <f>D6-DOP_GUP!D6-DOF_GUW!D6-DOT_GUO!D6-DOD_GUS!D6</f>
        <v>0</v>
      </c>
      <c r="E30" s="54">
        <f>E6-DOP_GUP!E6-DOF_GUW!E6-DOT_GUO!E6-DOD_GUS!E6</f>
        <v>-2.3283064365386963E-9</v>
      </c>
      <c r="F30" s="54">
        <f>F6-DOP_GUP!F6-DOF_GUW!F6-DOT_GUO!F6-DOD_GUS!F6</f>
        <v>0</v>
      </c>
      <c r="G30" s="54">
        <f>G6-DOP_GUP!G6-DOF_GUW!G6-DOT_GUO!G6-DOD_GUS!G6</f>
        <v>0</v>
      </c>
      <c r="H30" s="54">
        <f>H6-DOP_GUP!H6-DOF_GUW!H6-DOT_GUO!H6-DOD_GUS!H6</f>
        <v>-2.5611370801925659E-9</v>
      </c>
      <c r="I30" s="54">
        <f>I6-DOP_GUP!I6-DOF_GUW!I6-DOT_GUO!I6-DOD_GUS!I6</f>
        <v>3.4924596548080444E-9</v>
      </c>
      <c r="J30" s="54">
        <f>J6-DOP_GUP!J6-DOF_GUW!J6-DOT_GUO!J6-DOD_GUS!J6</f>
        <v>4.8894435167312622E-9</v>
      </c>
      <c r="K30" s="54">
        <f>K6-DOP_GUP!K6-DOF_GUW!K6-DOT_GUO!K6-DOD_GUS!K6</f>
        <v>3.9581209421157837E-9</v>
      </c>
      <c r="L30" s="54">
        <f>L6-DOP_GUP!L6-DOF_GUW!L6-DOT_GUO!L6-DOD_GUS!L6</f>
        <v>-6.0535967350006104E-9</v>
      </c>
      <c r="M30" s="54">
        <f>M6-DOP_GUP!M6-DOF_GUW!M6-DOT_GUO!M6-DOD_GUS!M6</f>
        <v>0</v>
      </c>
      <c r="N30" s="54">
        <f>N6-DOP_GUP!N6-DOF_GUW!N6-DOT_GUO!N6-DOD_GUS!N6</f>
        <v>-3.9581209421157837E-9</v>
      </c>
      <c r="O30" s="54">
        <f>O6-DOP_GUP!O6-DOF_GUW!O6-DOT_GUO!O6-DOD_GUS!O6</f>
        <v>-2.7939677238464355E-9</v>
      </c>
      <c r="P30" s="54">
        <f>P6-DOP_GUP!P6-DOF_GUW!P6-DOT_GUO!P6-DOD_GUS!P6</f>
        <v>1.2107193470001221E-8</v>
      </c>
      <c r="Q30" s="54">
        <f>Q6-DOP_GUP!Q6-DOF_GUW!Q6-DOT_GUO!Q6-DOD_GUS!Q6</f>
        <v>-5.1222741603851318E-9</v>
      </c>
      <c r="R30" s="54">
        <f>R6-DOP_GUP!R6-DOF_GUW!R6-DOT_GUO!R6-DOD_GUS!R6</f>
        <v>8.8475644588470459E-9</v>
      </c>
      <c r="S30" s="54">
        <f>S6-DOP_GUP!S6-DOF_GUW!S6-DOT_GUO!S6-DOD_GUS!S6</f>
        <v>-1.1175870895385742E-8</v>
      </c>
      <c r="T30" s="54">
        <f>T6-DOP_GUP!T6-DOF_GUW!T6-DOT_GUO!T6-DOD_GUS!T6</f>
        <v>5.1222741603851318E-9</v>
      </c>
      <c r="U30" s="54">
        <f>U6-DOP_GUP!U6-DOF_GUW!U6-DOT_GUO!U6-DOD_GUS!U6</f>
        <v>-5.5879354476928711E-9</v>
      </c>
      <c r="V30" s="54">
        <f>V6-DOP_GUP!V6-DOF_GUW!V6-DOT_GUO!V6-DOD_GUS!V6</f>
        <v>-4.6566128730773926E-9</v>
      </c>
      <c r="W30" s="54">
        <f>W6-DOP_GUP!W6-DOF_GUW!W6-DOT_GUO!W6-DOD_GUS!W6</f>
        <v>0</v>
      </c>
    </row>
    <row r="31" spans="1:23">
      <c r="A31" s="18" t="s">
        <v>182</v>
      </c>
      <c r="B31" s="54">
        <f>B7-DOP_GUP!B7-DOF_GUW!B7-DOT_GUO!B7-DOD_GUS!B7</f>
        <v>-4.0745362639427185E-9</v>
      </c>
      <c r="C31" s="54">
        <f>C7-DOP_GUP!C7-DOF_GUW!C7-DOT_GUO!C7-DOD_GUS!C7</f>
        <v>4.4819898903369904E-9</v>
      </c>
      <c r="D31" s="54">
        <f>D7-DOP_GUP!D7-DOF_GUW!D7-DOT_GUO!D7-DOD_GUS!D7</f>
        <v>-1.862645149230957E-9</v>
      </c>
      <c r="E31" s="54">
        <f>E7-DOP_GUP!E7-DOF_GUW!E7-DOT_GUO!E7-DOD_GUS!E7</f>
        <v>0</v>
      </c>
      <c r="F31" s="54">
        <f>F7-DOP_GUP!F7-DOF_GUW!F7-DOT_GUO!F7-DOD_GUS!F7</f>
        <v>-7.6834112405776978E-9</v>
      </c>
      <c r="G31" s="54">
        <f>G7-DOP_GUP!G7-DOF_GUW!G7-DOT_GUO!G7-DOD_GUS!G7</f>
        <v>0</v>
      </c>
      <c r="H31" s="54">
        <f>H7-DOP_GUP!H7-DOF_GUW!H7-DOT_GUO!H7-DOD_GUS!H7</f>
        <v>0</v>
      </c>
      <c r="I31" s="54">
        <f>I7-DOP_GUP!I7-DOF_GUW!I7-DOT_GUO!I7-DOD_GUS!I7</f>
        <v>0</v>
      </c>
      <c r="J31" s="54">
        <f>J7-DOP_GUP!J7-DOF_GUW!J7-DOT_GUO!J7-DOD_GUS!J7</f>
        <v>-6.9849193096160889E-9</v>
      </c>
      <c r="K31" s="54">
        <f>K7-DOP_GUP!K7-DOF_GUW!K7-DOT_GUO!K7-DOD_GUS!K7</f>
        <v>0</v>
      </c>
      <c r="L31" s="54">
        <f>L7-DOP_GUP!L7-DOF_GUW!L7-DOT_GUO!L7-DOD_GUS!L7</f>
        <v>-7.9162418842315674E-9</v>
      </c>
      <c r="M31" s="54">
        <f>M7-DOP_GUP!M7-DOF_GUW!M7-DOT_GUO!M7-DOD_GUS!M7</f>
        <v>3.7252902984619141E-9</v>
      </c>
      <c r="N31" s="54">
        <f>N7-DOP_GUP!N7-DOF_GUW!N7-DOT_GUO!N7-DOD_GUS!N7</f>
        <v>0</v>
      </c>
      <c r="O31" s="54">
        <f>O7-DOP_GUP!O7-DOF_GUW!O7-DOT_GUO!O7-DOD_GUS!O7</f>
        <v>-6.9849193096160889E-9</v>
      </c>
      <c r="P31" s="54">
        <f>P7-DOP_GUP!P7-DOF_GUW!P7-DOT_GUO!P7-DOD_GUS!P7</f>
        <v>-1.4435499906539917E-8</v>
      </c>
      <c r="Q31" s="54">
        <f>Q7-DOP_GUP!Q7-DOF_GUW!Q7-DOT_GUO!Q7-DOD_GUS!Q7</f>
        <v>1.1641532182693481E-8</v>
      </c>
      <c r="R31" s="54">
        <f>R7-DOP_GUP!R7-DOF_GUW!R7-DOT_GUO!R7-DOD_GUS!R7</f>
        <v>-7.9162418842315674E-9</v>
      </c>
      <c r="S31" s="54">
        <f>S7-DOP_GUP!S7-DOF_GUW!S7-DOT_GUO!S7-DOD_GUS!S7</f>
        <v>1.0244548320770264E-8</v>
      </c>
      <c r="T31" s="54">
        <f>T7-DOP_GUP!T7-DOF_GUW!T7-DOT_GUO!T7-DOD_GUS!T7</f>
        <v>5.1222741603851318E-9</v>
      </c>
      <c r="U31" s="54">
        <f>U7-DOP_GUP!U7-DOF_GUW!U7-DOT_GUO!U7-DOD_GUS!U7</f>
        <v>0</v>
      </c>
      <c r="V31" s="54">
        <f>V7-DOP_GUP!V7-DOF_GUW!V7-DOT_GUO!V7-DOD_GUS!V7</f>
        <v>0</v>
      </c>
      <c r="W31" s="54">
        <f>W7-DOP_GUP!W7-DOF_GUW!W7-DOT_GUO!W7-DOD_GUS!W7</f>
        <v>9.7788870334625244E-9</v>
      </c>
    </row>
    <row r="32" spans="1:23">
      <c r="A32" s="18" t="s">
        <v>133</v>
      </c>
      <c r="B32" s="54">
        <f>B8-DOP_GUP!B8-DOF_GUW!B8-DOT_GUO!B8-DOD_GUS!B8</f>
        <v>1.6880221664905548E-9</v>
      </c>
      <c r="C32" s="54">
        <f>C8-DOP_GUP!C8-DOF_GUW!C8-DOT_GUO!C8-DOD_GUS!C8</f>
        <v>0</v>
      </c>
      <c r="D32" s="54">
        <f>D8-DOP_GUP!D8-DOF_GUW!D8-DOT_GUO!D8-DOD_GUS!D8</f>
        <v>0</v>
      </c>
      <c r="E32" s="54">
        <f>E8-DOP_GUP!E8-DOF_GUW!E8-DOT_GUO!E8-DOD_GUS!E8</f>
        <v>-4.5401975512504578E-9</v>
      </c>
      <c r="F32" s="54">
        <f>F8-DOP_GUP!F8-DOF_GUW!F8-DOT_GUO!F8-DOD_GUS!F8</f>
        <v>-2.3865140974521637E-9</v>
      </c>
      <c r="G32" s="54">
        <f>G8-DOP_GUP!G8-DOF_GUW!G8-DOT_GUO!G8-DOD_GUS!G8</f>
        <v>1.57160684466362E-9</v>
      </c>
      <c r="H32" s="54">
        <f>H8-DOP_GUP!H8-DOF_GUW!H8-DOT_GUO!H8-DOD_GUS!H8</f>
        <v>-4.2491592466831207E-9</v>
      </c>
      <c r="I32" s="54">
        <f>I8-DOP_GUP!I8-DOF_GUW!I8-DOT_GUO!I8-DOD_GUS!I8</f>
        <v>1.862645149230957E-9</v>
      </c>
      <c r="J32" s="54">
        <f>J8-DOP_GUP!J8-DOF_GUW!J8-DOT_GUO!J8-DOD_GUS!J8</f>
        <v>1.5133991837501526E-9</v>
      </c>
      <c r="K32" s="54">
        <f>K8-DOP_GUP!K8-DOF_GUW!K8-DOT_GUO!K8-DOD_GUS!K8</f>
        <v>1.280568540096283E-9</v>
      </c>
      <c r="L32" s="54">
        <f>L8-DOP_GUP!L8-DOF_GUW!L8-DOT_GUO!L8-DOD_GUS!L8</f>
        <v>-1.7462298274040222E-9</v>
      </c>
      <c r="M32" s="54">
        <f>M8-DOP_GUP!M8-DOF_GUW!M8-DOT_GUO!M8-DOD_GUS!M8</f>
        <v>2.4447217583656311E-9</v>
      </c>
      <c r="N32" s="54">
        <f>N8-DOP_GUP!N8-DOF_GUW!N8-DOT_GUO!N8-DOD_GUS!N8</f>
        <v>-2.4447217583656311E-9</v>
      </c>
      <c r="O32" s="54">
        <f>O8-DOP_GUP!O8-DOF_GUW!O8-DOT_GUO!O8-DOD_GUS!O8</f>
        <v>6.7520886659622192E-9</v>
      </c>
      <c r="P32" s="54">
        <f>P8-DOP_GUP!P8-DOF_GUW!P8-DOT_GUO!P8-DOD_GUS!P8</f>
        <v>6.5192580223083496E-9</v>
      </c>
      <c r="Q32" s="54">
        <f>Q8-DOP_GUP!Q8-DOF_GUW!Q8-DOT_GUO!Q8-DOD_GUS!Q8</f>
        <v>-6.9849193096160889E-9</v>
      </c>
      <c r="R32" s="54">
        <f>R8-DOP_GUP!R8-DOF_GUW!R8-DOT_GUO!R8-DOD_GUS!R8</f>
        <v>0</v>
      </c>
      <c r="S32" s="54">
        <f>S8-DOP_GUP!S8-DOF_GUW!S8-DOT_GUO!S8-DOD_GUS!S8</f>
        <v>-3.7252902984619141E-9</v>
      </c>
      <c r="T32" s="54">
        <f>T8-DOP_GUP!T8-DOF_GUW!T8-DOT_GUO!T8-DOD_GUS!T8</f>
        <v>0</v>
      </c>
      <c r="U32" s="54">
        <f>U8-DOP_GUP!U8-DOF_GUW!U8-DOT_GUO!U8-DOD_GUS!U8</f>
        <v>-1.862645149230957E-9</v>
      </c>
      <c r="V32" s="54">
        <f>V8-DOP_GUP!V8-DOF_GUW!V8-DOT_GUO!V8-DOD_GUS!V8</f>
        <v>2.0954757928848267E-9</v>
      </c>
      <c r="W32" s="54">
        <f>W8-DOP_GUP!W8-DOF_GUW!W8-DOT_GUO!W8-DOD_GUS!W8</f>
        <v>0</v>
      </c>
    </row>
    <row r="33" spans="1:23">
      <c r="A33" s="18" t="s">
        <v>134</v>
      </c>
      <c r="B33" s="54">
        <f>B9-DOP_GUP!B9-DOF_GUW!B9-DOT_GUO!B9-DOD_GUS!B9</f>
        <v>3.8417056202888489E-9</v>
      </c>
      <c r="C33" s="54">
        <f>C9-DOP_GUP!C9-DOF_GUW!C9-DOT_GUO!C9-DOD_GUS!C9</f>
        <v>-6.4028427004814148E-10</v>
      </c>
      <c r="D33" s="54">
        <f>D9-DOP_GUP!D9-DOF_GUW!D9-DOT_GUO!D9-DOD_GUS!D9</f>
        <v>2.1536834537982941E-9</v>
      </c>
      <c r="E33" s="54">
        <f>E9-DOP_GUP!E9-DOF_GUW!E9-DOT_GUO!E9-DOD_GUS!E9</f>
        <v>0</v>
      </c>
      <c r="F33" s="54">
        <f>F9-DOP_GUP!F9-DOF_GUW!F9-DOT_GUO!F9-DOD_GUS!F9</f>
        <v>-6.9849193096160889E-10</v>
      </c>
      <c r="G33" s="54">
        <f>G9-DOP_GUP!G9-DOF_GUW!G9-DOT_GUO!G9-DOD_GUS!G9</f>
        <v>-1.0477378964424133E-9</v>
      </c>
      <c r="H33" s="54">
        <f>H9-DOP_GUP!H9-DOF_GUW!H9-DOT_GUO!H9-DOD_GUS!H9</f>
        <v>0</v>
      </c>
      <c r="I33" s="54">
        <f>I9-DOP_GUP!I9-DOF_GUW!I9-DOT_GUO!I9-DOD_GUS!I9</f>
        <v>1.3969838619232178E-9</v>
      </c>
      <c r="J33" s="54">
        <f>J9-DOP_GUP!J9-DOF_GUW!J9-DOT_GUO!J9-DOD_GUS!J9</f>
        <v>-3.9581209421157837E-9</v>
      </c>
      <c r="K33" s="54">
        <f>K9-DOP_GUP!K9-DOF_GUW!K9-DOT_GUO!K9-DOD_GUS!K9</f>
        <v>0</v>
      </c>
      <c r="L33" s="54">
        <f>L9-DOP_GUP!L9-DOF_GUW!L9-DOT_GUO!L9-DOD_GUS!L9</f>
        <v>0</v>
      </c>
      <c r="M33" s="54">
        <f>M9-DOP_GUP!M9-DOF_GUW!M9-DOT_GUO!M9-DOD_GUS!M9</f>
        <v>-2.5029294192790985E-9</v>
      </c>
      <c r="N33" s="54">
        <f>N9-DOP_GUP!N9-DOF_GUW!N9-DOT_GUO!N9-DOD_GUS!N9</f>
        <v>-3.6088749766349792E-9</v>
      </c>
      <c r="O33" s="54">
        <f>O9-DOP_GUP!O9-DOF_GUW!O9-DOT_GUO!O9-DOD_GUS!O9</f>
        <v>0</v>
      </c>
      <c r="P33" s="54">
        <f>P9-DOP_GUP!P9-DOF_GUW!P9-DOT_GUO!P9-DOD_GUS!P9</f>
        <v>2.6775524020195007E-9</v>
      </c>
      <c r="Q33" s="54">
        <f>Q9-DOP_GUP!Q9-DOF_GUW!Q9-DOT_GUO!Q9-DOD_GUS!Q9</f>
        <v>1.862645149230957E-9</v>
      </c>
      <c r="R33" s="54">
        <f>R9-DOP_GUP!R9-DOF_GUW!R9-DOT_GUO!R9-DOD_GUS!R9</f>
        <v>-9.3132257461547852E-10</v>
      </c>
      <c r="S33" s="54">
        <f>S9-DOP_GUP!S9-DOF_GUW!S9-DOT_GUO!S9-DOD_GUS!S9</f>
        <v>-1.280568540096283E-9</v>
      </c>
      <c r="T33" s="54">
        <f>T9-DOP_GUP!T9-DOF_GUW!T9-DOT_GUO!T9-DOD_GUS!T9</f>
        <v>-6.0535967350006104E-9</v>
      </c>
      <c r="U33" s="54">
        <f>U9-DOP_GUP!U9-DOF_GUW!U9-DOT_GUO!U9-DOD_GUS!U9</f>
        <v>-3.6088749766349792E-9</v>
      </c>
      <c r="V33" s="54">
        <f>V9-DOP_GUP!V9-DOF_GUW!V9-DOT_GUO!V9-DOD_GUS!V9</f>
        <v>3.14321368932724E-9</v>
      </c>
      <c r="W33" s="54">
        <f>W9-DOP_GUP!W9-DOF_GUW!W9-DOT_GUO!W9-DOD_GUS!W9</f>
        <v>-9.3132257461547852E-10</v>
      </c>
    </row>
    <row r="34" spans="1:23">
      <c r="A34" s="18" t="s">
        <v>135</v>
      </c>
      <c r="B34" s="54">
        <f>B10-DOP_GUP!B10-DOF_GUW!B10-DOT_GUO!B10-DOD_GUS!B10</f>
        <v>-5.2386894822120667E-10</v>
      </c>
      <c r="C34" s="54">
        <f>C10-DOP_GUP!C10-DOF_GUW!C10-DOT_GUO!C10-DOD_GUS!C10</f>
        <v>6.9849193096160889E-9</v>
      </c>
      <c r="D34" s="54">
        <f>D10-DOP_GUP!D10-DOF_GUW!D10-DOT_GUO!D10-DOD_GUS!D10</f>
        <v>-3.14321368932724E-9</v>
      </c>
      <c r="E34" s="54">
        <f>E10-DOP_GUP!E10-DOF_GUW!E10-DOT_GUO!E10-DOD_GUS!E10</f>
        <v>2.4447217583656311E-9</v>
      </c>
      <c r="F34" s="54">
        <f>F10-DOP_GUP!F10-DOF_GUW!F10-DOT_GUO!F10-DOD_GUS!F10</f>
        <v>0</v>
      </c>
      <c r="G34" s="54">
        <f>G10-DOP_GUP!G10-DOF_GUW!G10-DOT_GUO!G10-DOD_GUS!G10</f>
        <v>2.7939677238464355E-9</v>
      </c>
      <c r="H34" s="54">
        <f>H10-DOP_GUP!H10-DOF_GUW!H10-DOT_GUO!H10-DOD_GUS!H10</f>
        <v>6.7520886659622192E-9</v>
      </c>
      <c r="I34" s="54">
        <f>I10-DOP_GUP!I10-DOF_GUW!I10-DOT_GUO!I10-DOD_GUS!I10</f>
        <v>-5.8207660913467407E-9</v>
      </c>
      <c r="J34" s="54">
        <f>J10-DOP_GUP!J10-DOF_GUW!J10-DOT_GUO!J10-DOD_GUS!J10</f>
        <v>7.4505805969238281E-9</v>
      </c>
      <c r="K34" s="54">
        <f>K10-DOP_GUP!K10-DOF_GUW!K10-DOT_GUO!K10-DOD_GUS!K10</f>
        <v>0</v>
      </c>
      <c r="L34" s="54">
        <f>L10-DOP_GUP!L10-DOF_GUW!L10-DOT_GUO!L10-DOD_GUS!L10</f>
        <v>6.9849193096160889E-9</v>
      </c>
      <c r="M34" s="54">
        <f>M10-DOP_GUP!M10-DOF_GUW!M10-DOT_GUO!M10-DOD_GUS!M10</f>
        <v>-3.7252902984619141E-9</v>
      </c>
      <c r="N34" s="54">
        <f>N10-DOP_GUP!N10-DOF_GUW!N10-DOT_GUO!N10-DOD_GUS!N10</f>
        <v>0</v>
      </c>
      <c r="O34" s="54">
        <f>O10-DOP_GUP!O10-DOF_GUW!O10-DOT_GUO!O10-DOD_GUS!O10</f>
        <v>0</v>
      </c>
      <c r="P34" s="54">
        <f>P10-DOP_GUP!P10-DOF_GUW!P10-DOT_GUO!P10-DOD_GUS!P10</f>
        <v>2.5611370801925659E-9</v>
      </c>
      <c r="Q34" s="54">
        <f>Q10-DOP_GUP!Q10-DOF_GUW!Q10-DOT_GUO!Q10-DOD_GUS!Q10</f>
        <v>-2.3283064365386963E-9</v>
      </c>
      <c r="R34" s="54">
        <f>R10-DOP_GUP!R10-DOF_GUW!R10-DOT_GUO!R10-DOD_GUS!R10</f>
        <v>0</v>
      </c>
      <c r="S34" s="54">
        <f>S10-DOP_GUP!S10-DOF_GUW!S10-DOT_GUO!S10-DOD_GUS!S10</f>
        <v>1.0244548320770264E-8</v>
      </c>
      <c r="T34" s="54">
        <f>T10-DOP_GUP!T10-DOF_GUW!T10-DOT_GUO!T10-DOD_GUS!T10</f>
        <v>0</v>
      </c>
      <c r="U34" s="54">
        <f>U10-DOP_GUP!U10-DOF_GUW!U10-DOT_GUO!U10-DOD_GUS!U10</f>
        <v>-6.9849193096160889E-9</v>
      </c>
      <c r="V34" s="54">
        <f>V10-DOP_GUP!V10-DOF_GUW!V10-DOT_GUO!V10-DOD_GUS!V10</f>
        <v>0</v>
      </c>
      <c r="W34" s="54">
        <f>W10-DOP_GUP!W10-DOF_GUW!W10-DOT_GUO!W10-DOD_GUS!W10</f>
        <v>1.0710209608078003E-8</v>
      </c>
    </row>
    <row r="35" spans="1:23" s="62" customFormat="1">
      <c r="A35" s="49" t="s">
        <v>130</v>
      </c>
      <c r="B35" s="58">
        <f t="shared" ref="B35:N35" si="6">SUM(B29:B34)</f>
        <v>9.3132257461547852E-10</v>
      </c>
      <c r="C35" s="58">
        <f t="shared" si="6"/>
        <v>1.3853423297405243E-8</v>
      </c>
      <c r="D35" s="58">
        <f t="shared" si="6"/>
        <v>-2.852175384759903E-9</v>
      </c>
      <c r="E35" s="58">
        <f t="shared" si="6"/>
        <v>-2.7706846594810486E-8</v>
      </c>
      <c r="F35" s="58">
        <f t="shared" si="6"/>
        <v>-1.076841726899147E-8</v>
      </c>
      <c r="G35" s="58">
        <f t="shared" si="6"/>
        <v>-1.9033905118703842E-8</v>
      </c>
      <c r="H35" s="58">
        <f t="shared" si="6"/>
        <v>1.1117663234472275E-8</v>
      </c>
      <c r="I35" s="58">
        <f t="shared" si="6"/>
        <v>-1.3969838619232178E-8</v>
      </c>
      <c r="J35" s="58">
        <f t="shared" si="6"/>
        <v>2.4330802261829376E-8</v>
      </c>
      <c r="K35" s="58">
        <f t="shared" si="6"/>
        <v>5.2386894822120667E-9</v>
      </c>
      <c r="L35" s="58">
        <f t="shared" si="6"/>
        <v>-8.7311491370201111E-9</v>
      </c>
      <c r="M35" s="58">
        <f t="shared" si="6"/>
        <v>-2.0547304302453995E-8</v>
      </c>
      <c r="N35" s="58">
        <f t="shared" si="6"/>
        <v>-1.0011717677116394E-8</v>
      </c>
      <c r="O35" s="58">
        <f t="shared" ref="O35:P35" si="7">SUM(O29:O34)</f>
        <v>-3.0267983675003052E-9</v>
      </c>
      <c r="P35" s="58">
        <f t="shared" si="7"/>
        <v>3.6437995731830597E-8</v>
      </c>
      <c r="Q35" s="58">
        <f t="shared" ref="Q35:S35" si="8">SUM(Q29:Q34)</f>
        <v>1.862645149230957E-8</v>
      </c>
      <c r="R35" s="58">
        <f t="shared" si="8"/>
        <v>-7.9162418842315674E-9</v>
      </c>
      <c r="S35" s="58">
        <f t="shared" si="8"/>
        <v>1.280568540096283E-9</v>
      </c>
      <c r="T35" s="58">
        <f t="shared" ref="T35:W35" si="9">SUM(T29:T34)</f>
        <v>2.7008354663848877E-8</v>
      </c>
      <c r="U35" s="58">
        <f t="shared" si="9"/>
        <v>-1.8044374883174896E-8</v>
      </c>
      <c r="V35" s="58">
        <f t="shared" si="9"/>
        <v>3.6670826375484467E-8</v>
      </c>
      <c r="W35" s="58">
        <f t="shared" si="9"/>
        <v>-8.8475644588470459E-9</v>
      </c>
    </row>
    <row r="38" spans="1:23">
      <c r="B38" s="102" t="s">
        <v>80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4"/>
    </row>
    <row r="39" spans="1:23">
      <c r="B39" s="105" t="s">
        <v>206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7"/>
    </row>
    <row r="40" spans="1:23">
      <c r="B40" s="74">
        <v>2002</v>
      </c>
      <c r="C40" s="74">
        <v>2003</v>
      </c>
      <c r="D40" s="74">
        <v>2004</v>
      </c>
      <c r="E40" s="74">
        <v>2005</v>
      </c>
      <c r="F40" s="74">
        <v>2006</v>
      </c>
      <c r="G40" s="74">
        <v>2007</v>
      </c>
      <c r="H40" s="74">
        <v>2008</v>
      </c>
      <c r="I40" s="74">
        <v>2009</v>
      </c>
      <c r="J40" s="74">
        <v>2010</v>
      </c>
      <c r="K40" s="74">
        <v>2011</v>
      </c>
      <c r="L40" s="74">
        <v>2012</v>
      </c>
      <c r="M40" s="74">
        <v>2013</v>
      </c>
      <c r="N40" s="74">
        <v>2014</v>
      </c>
      <c r="O40" s="74">
        <v>2015</v>
      </c>
      <c r="P40" s="74">
        <f>P16</f>
        <v>2016</v>
      </c>
      <c r="Q40" s="74">
        <f>Q16</f>
        <v>2017</v>
      </c>
      <c r="R40" s="74">
        <f>R16</f>
        <v>2018</v>
      </c>
      <c r="S40" s="74">
        <v>2019</v>
      </c>
      <c r="T40" s="74">
        <v>2020</v>
      </c>
      <c r="U40" s="74">
        <v>2021</v>
      </c>
      <c r="V40" s="74">
        <v>2022</v>
      </c>
      <c r="W40" s="74">
        <v>2023</v>
      </c>
    </row>
    <row r="41" spans="1:23">
      <c r="A41" s="18" t="s">
        <v>208</v>
      </c>
      <c r="B41" s="77">
        <f>operationVScalog!B30</f>
        <v>0.83435358199268406</v>
      </c>
      <c r="C41" s="77">
        <f>operationVScalog!C30</f>
        <v>0.77366535064251296</v>
      </c>
      <c r="D41" s="77">
        <f>operationVScalog!D30</f>
        <v>0.77237154186237533</v>
      </c>
      <c r="E41" s="77">
        <f>operationVScalog!E30</f>
        <v>0.7699294277652402</v>
      </c>
      <c r="F41" s="77">
        <f>operationVScalog!F30</f>
        <v>0.80870502120166465</v>
      </c>
      <c r="G41" s="77">
        <f>operationVScalog!G30</f>
        <v>0.80542462217258393</v>
      </c>
      <c r="H41" s="77">
        <f>operationVScalog!H30</f>
        <v>0.78901773773240913</v>
      </c>
      <c r="I41" s="77">
        <f>operationVScalog!I30</f>
        <v>0.77351703792746374</v>
      </c>
      <c r="J41" s="77">
        <f>operationVScalog!J30</f>
        <v>0.76493183923518537</v>
      </c>
      <c r="K41" s="77">
        <f>operationVScalog!K30</f>
        <v>0.76667527107157207</v>
      </c>
      <c r="L41" s="77">
        <f>operationVScalog!L30</f>
        <v>0.78082598103058687</v>
      </c>
      <c r="M41" s="77">
        <f>operationVScalog!M30</f>
        <v>0.77597960083737461</v>
      </c>
      <c r="N41" s="77">
        <f>operationVScalog!N30</f>
        <v>0.78696687557734746</v>
      </c>
      <c r="O41" s="77">
        <f>operationVScalog!O30</f>
        <v>0.78733834832517935</v>
      </c>
      <c r="P41" s="77">
        <f>operationVScalog!P30</f>
        <v>0.78849308729167356</v>
      </c>
      <c r="Q41" s="77">
        <f>operationVScalog!Q30</f>
        <v>0.78795206333458057</v>
      </c>
      <c r="R41" s="77">
        <f>operationVScalog!R30</f>
        <v>0.78117852648335651</v>
      </c>
      <c r="S41" s="77">
        <f>operationVScalog!S30</f>
        <v>0.78204908560235542</v>
      </c>
      <c r="T41" s="77">
        <f>operationVScalog!T30</f>
        <v>0.7816764619970904</v>
      </c>
      <c r="U41" s="77">
        <f>operationVScalog!U30</f>
        <v>0.7812442227020342</v>
      </c>
      <c r="V41" s="77">
        <f>operationVScalog!V30</f>
        <v>0.78178885917539209</v>
      </c>
      <c r="W41" s="77">
        <f>operationVScalog!W30</f>
        <v>0.78479424426280564</v>
      </c>
    </row>
    <row r="42" spans="1:23">
      <c r="A42" s="18" t="s">
        <v>51</v>
      </c>
      <c r="B42" s="77">
        <f>operationVScalog!B36</f>
        <v>4.9007631965505082E-2</v>
      </c>
      <c r="C42" s="77">
        <f>operationVScalog!C36</f>
        <v>8.0504446102671476E-2</v>
      </c>
      <c r="D42" s="77">
        <f>operationVScalog!D36</f>
        <v>6.8900426635594411E-2</v>
      </c>
      <c r="E42" s="77">
        <f>operationVScalog!E36</f>
        <v>6.6230113929158688E-2</v>
      </c>
      <c r="F42" s="77">
        <f>operationVScalog!F36</f>
        <v>6.7229120509480073E-2</v>
      </c>
      <c r="G42" s="77">
        <f>operationVScalog!G36</f>
        <v>7.0403358858091028E-2</v>
      </c>
      <c r="H42" s="77">
        <f>operationVScalog!H36</f>
        <v>7.2353026004118859E-2</v>
      </c>
      <c r="I42" s="77">
        <f>operationVScalog!I36</f>
        <v>7.4749786301608473E-2</v>
      </c>
      <c r="J42" s="77">
        <f>operationVScalog!J36</f>
        <v>9.1256603601510958E-2</v>
      </c>
      <c r="K42" s="77">
        <f>operationVScalog!K36</f>
        <v>9.4985873381225702E-2</v>
      </c>
      <c r="L42" s="77">
        <f>operationVScalog!L36</f>
        <v>9.7999811809239515E-2</v>
      </c>
      <c r="M42" s="77">
        <f>operationVScalog!M36</f>
        <v>0.1014641751372032</v>
      </c>
      <c r="N42" s="77">
        <f>operationVScalog!N36</f>
        <v>0.10011640499973318</v>
      </c>
      <c r="O42" s="77">
        <f>operationVScalog!O36</f>
        <v>0.1017040188538587</v>
      </c>
      <c r="P42" s="77">
        <f>operationVScalog!P36</f>
        <v>0.10403750902328454</v>
      </c>
      <c r="Q42" s="77">
        <f>operationVScalog!Q36</f>
        <v>0.10329770444686538</v>
      </c>
      <c r="R42" s="77">
        <f>operationVScalog!R36</f>
        <v>0.10324863554699007</v>
      </c>
      <c r="S42" s="77">
        <f>operationVScalog!S36</f>
        <v>0.10504578437132324</v>
      </c>
      <c r="T42" s="77">
        <f>operationVScalog!T36</f>
        <v>0.10813682196103667</v>
      </c>
      <c r="U42" s="77">
        <f>operationVScalog!U36</f>
        <v>0.11123669469293557</v>
      </c>
      <c r="V42" s="77">
        <f>operationVScalog!V36</f>
        <v>0.1134573146173769</v>
      </c>
      <c r="W42" s="77">
        <f>operationVScalog!W36</f>
        <v>0.11188905500591118</v>
      </c>
    </row>
    <row r="43" spans="1:23">
      <c r="A43" s="18" t="s">
        <v>37</v>
      </c>
      <c r="B43" s="77">
        <f>DOF_GUW!B29</f>
        <v>8.4346071878712778E-2</v>
      </c>
      <c r="C43" s="77">
        <f>DOF_GUW!C29</f>
        <v>0.11122575692474977</v>
      </c>
      <c r="D43" s="77">
        <f>DOF_GUW!D29</f>
        <v>0.12904407330021417</v>
      </c>
      <c r="E43" s="77">
        <f>DOF_GUW!E29</f>
        <v>0.12833385030553809</v>
      </c>
      <c r="F43" s="77">
        <f>DOF_GUW!F29</f>
        <v>9.2856005713276013E-2</v>
      </c>
      <c r="G43" s="77">
        <f>DOF_GUW!G29</f>
        <v>8.8284000575659674E-2</v>
      </c>
      <c r="H43" s="77">
        <f>DOF_GUW!H29</f>
        <v>8.9076907922167187E-2</v>
      </c>
      <c r="I43" s="77">
        <f>DOF_GUW!I29</f>
        <v>9.2008927627025033E-2</v>
      </c>
      <c r="J43" s="77">
        <f>DOF_GUW!J29</f>
        <v>0.10748073067028169</v>
      </c>
      <c r="K43" s="77">
        <f>DOF_GUW!K29</f>
        <v>0.1040014492535055</v>
      </c>
      <c r="L43" s="77">
        <f>DOF_GUW!L29</f>
        <v>9.4340870401704344E-2</v>
      </c>
      <c r="M43" s="77">
        <f>DOF_GUW!M29</f>
        <v>8.9983918627703829E-2</v>
      </c>
      <c r="N43" s="77">
        <f>DOF_GUW!N29</f>
        <v>8.4805347451418364E-2</v>
      </c>
      <c r="O43" s="77">
        <f>DOF_GUW!O29</f>
        <v>8.3226634700019578E-2</v>
      </c>
      <c r="P43" s="77">
        <f>DOF_GUW!P29</f>
        <v>8.1629511026952789E-2</v>
      </c>
      <c r="Q43" s="77">
        <f>DOF_GUW!Q29</f>
        <v>8.4463259244792172E-2</v>
      </c>
      <c r="R43" s="77">
        <f>DOF_GUW!R29</f>
        <v>9.1642056929064214E-2</v>
      </c>
      <c r="S43" s="77">
        <f>DOF_GUW!S29</f>
        <v>8.8663955354859908E-2</v>
      </c>
      <c r="T43" s="77">
        <f>DOF_GUW!T29</f>
        <v>8.7219273410267112E-2</v>
      </c>
      <c r="U43" s="77">
        <f>DOF_GUW!U29</f>
        <v>8.5627089814241886E-2</v>
      </c>
      <c r="V43" s="77">
        <f>DOF_GUW!V29</f>
        <v>8.6188644884378024E-2</v>
      </c>
      <c r="W43" s="77">
        <f>DOF_GUW!W29</f>
        <v>8.2334808492315059E-2</v>
      </c>
    </row>
    <row r="44" spans="1:23">
      <c r="A44" s="18" t="s">
        <v>28</v>
      </c>
      <c r="B44" s="77">
        <f>DOT_GUO!B29</f>
        <v>1.05431285220061E-2</v>
      </c>
      <c r="C44" s="77">
        <f>DOT_GUO!C29</f>
        <v>1.4917093330070253E-2</v>
      </c>
      <c r="D44" s="77">
        <f>DOT_GUO!D29</f>
        <v>9.9704342887502097E-3</v>
      </c>
      <c r="E44" s="77">
        <f>DOT_GUO!E29</f>
        <v>1.3017808788655752E-2</v>
      </c>
      <c r="F44" s="77">
        <f>DOT_GUO!F29</f>
        <v>6.6554094949841597E-3</v>
      </c>
      <c r="G44" s="77">
        <f>DOT_GUO!G29</f>
        <v>6.4300107557552812E-3</v>
      </c>
      <c r="H44" s="77">
        <f>DOT_GUO!H29</f>
        <v>1.6678586514392423E-2</v>
      </c>
      <c r="I44" s="77">
        <f>DOT_GUO!I29</f>
        <v>2.8551234390571268E-2</v>
      </c>
      <c r="J44" s="77">
        <f>DOT_GUO!J29</f>
        <v>7.9716183439172295E-3</v>
      </c>
      <c r="K44" s="77">
        <f>DOT_GUO!K29</f>
        <v>7.4394537470698994E-3</v>
      </c>
      <c r="L44" s="77">
        <f>DOT_GUO!L29</f>
        <v>5.4366616754253369E-3</v>
      </c>
      <c r="M44" s="77">
        <f>DOT_GUO!M29</f>
        <v>1.3364552023593374E-2</v>
      </c>
      <c r="N44" s="77">
        <f>DOT_GUO!N29</f>
        <v>6.4213720717670505E-3</v>
      </c>
      <c r="O44" s="77">
        <f>DOT_GUO!O29</f>
        <v>6.5844297352919317E-3</v>
      </c>
      <c r="P44" s="77">
        <f>DOT_GUO!P29</f>
        <v>3.1766800955744423E-3</v>
      </c>
      <c r="Q44" s="77">
        <f>DOT_GUO!Q29</f>
        <v>2.4477263494887894E-3</v>
      </c>
      <c r="R44" s="77">
        <f>DOT_GUO!R29</f>
        <v>1.860659902754204E-3</v>
      </c>
      <c r="S44" s="77">
        <f>DOT_GUO!S29</f>
        <v>3.0159115533780834E-3</v>
      </c>
      <c r="T44" s="77">
        <f>DOT_GUO!T29</f>
        <v>1.2599435403681258E-3</v>
      </c>
      <c r="U44" s="77">
        <f>DOT_GUO!U29</f>
        <v>1.6780580820742134E-3</v>
      </c>
      <c r="V44" s="77">
        <f>DOT_GUO!V29</f>
        <v>8.3213202005843112E-4</v>
      </c>
      <c r="W44" s="77">
        <f>DOT_GUO!W29</f>
        <v>1.0311890496093191E-3</v>
      </c>
    </row>
    <row r="45" spans="1:23">
      <c r="A45" s="18" t="s">
        <v>39</v>
      </c>
      <c r="B45" s="76">
        <f>DOD_GUS!B29</f>
        <v>2.1749584722725073E-2</v>
      </c>
      <c r="C45" s="76">
        <f>DOD_GUS!C29</f>
        <v>1.9687352999995432E-2</v>
      </c>
      <c r="D45" s="76">
        <f>DOD_GUS!D29</f>
        <v>1.9713523913065922E-2</v>
      </c>
      <c r="E45" s="76">
        <f>DOD_GUS!E29</f>
        <v>2.2488799211407465E-2</v>
      </c>
      <c r="F45" s="76">
        <f>DOD_GUS!F29</f>
        <v>2.4553847001866549E-2</v>
      </c>
      <c r="G45" s="76">
        <f>DOD_GUS!G29</f>
        <v>2.9458007637910202E-2</v>
      </c>
      <c r="H45" s="76">
        <f>DOD_GUS!H29</f>
        <v>3.2873741826912412E-2</v>
      </c>
      <c r="I45" s="76">
        <f>DOD_GUS!I29</f>
        <v>3.1173013753331473E-2</v>
      </c>
      <c r="J45" s="76">
        <f>DOD_GUS!J29</f>
        <v>2.8359208149104548E-2</v>
      </c>
      <c r="K45" s="76">
        <f>DOD_GUS!K29</f>
        <v>2.6897950972464047E-2</v>
      </c>
      <c r="L45" s="76">
        <f>DOD_GUS!L29</f>
        <v>2.1396675020339918E-2</v>
      </c>
      <c r="M45" s="76">
        <f>DOD_GUS!M29</f>
        <v>1.9207753374125187E-2</v>
      </c>
      <c r="N45" s="76">
        <f>DOD_GUS!N29</f>
        <v>2.1689999899733851E-2</v>
      </c>
      <c r="O45" s="76">
        <f>DOD_GUS!O29</f>
        <v>2.1146568385650429E-2</v>
      </c>
      <c r="P45" s="76">
        <f>DOD_GUS!P29</f>
        <v>2.2663212194397628E-2</v>
      </c>
      <c r="Q45" s="76">
        <f>DOD_GUS!Q29</f>
        <v>2.1859061196399139E-2</v>
      </c>
      <c r="R45" s="76">
        <f>DOD_GUS!R29</f>
        <v>2.1710424406563102E-2</v>
      </c>
      <c r="S45" s="76">
        <f>DOD_GUS!S29</f>
        <v>2.1222434492567221E-2</v>
      </c>
      <c r="T45" s="76">
        <f>DOD_GUS!T29</f>
        <v>2.1677979008088349E-2</v>
      </c>
      <c r="U45" s="76">
        <f>DOD_GUS!U29</f>
        <v>2.0185572120062077E-2</v>
      </c>
      <c r="V45" s="76">
        <f>DOD_GUS!V29</f>
        <v>1.7613341382186783E-2</v>
      </c>
      <c r="W45" s="76">
        <f>DOD_GUS!W29</f>
        <v>1.9077918595705616E-2</v>
      </c>
    </row>
    <row r="46" spans="1:23" s="62" customFormat="1">
      <c r="A46" s="87" t="s">
        <v>1</v>
      </c>
      <c r="B46" s="79">
        <f>SUM(B41:B45)</f>
        <v>0.99999999908163306</v>
      </c>
      <c r="C46" s="79">
        <f t="shared" ref="C46:N46" si="10">SUM(C41:C45)</f>
        <v>1</v>
      </c>
      <c r="D46" s="79">
        <f t="shared" si="10"/>
        <v>1</v>
      </c>
      <c r="E46" s="79">
        <f t="shared" si="10"/>
        <v>1.0000000000000002</v>
      </c>
      <c r="F46" s="79">
        <f t="shared" si="10"/>
        <v>0.9999994039212714</v>
      </c>
      <c r="G46" s="79">
        <f t="shared" si="10"/>
        <v>1.0000000000000002</v>
      </c>
      <c r="H46" s="79">
        <f t="shared" si="10"/>
        <v>1</v>
      </c>
      <c r="I46" s="79">
        <f t="shared" si="10"/>
        <v>1</v>
      </c>
      <c r="J46" s="79">
        <f t="shared" si="10"/>
        <v>0.99999999999999978</v>
      </c>
      <c r="K46" s="79">
        <f t="shared" si="10"/>
        <v>0.9999999984258372</v>
      </c>
      <c r="L46" s="79">
        <f t="shared" si="10"/>
        <v>0.99999999993729605</v>
      </c>
      <c r="M46" s="79">
        <f t="shared" si="10"/>
        <v>1.0000000000000002</v>
      </c>
      <c r="N46" s="79">
        <f t="shared" si="10"/>
        <v>0.99999999999999989</v>
      </c>
      <c r="O46" s="79">
        <f t="shared" ref="O46" si="11">SUM(O41:O45)</f>
        <v>1</v>
      </c>
      <c r="P46" s="79">
        <f>SUM(P41:P45)</f>
        <v>0.99999999963188302</v>
      </c>
      <c r="Q46" s="79">
        <f>SUM(Q41:Q45)</f>
        <v>1.000019814572126</v>
      </c>
      <c r="R46" s="79">
        <f t="shared" ref="R46:S46" si="12">SUM(R41:R45)</f>
        <v>0.9996403032687281</v>
      </c>
      <c r="S46" s="79">
        <f t="shared" si="12"/>
        <v>0.99999717137448396</v>
      </c>
      <c r="T46" s="79">
        <f>SUM(T41:T45)</f>
        <v>0.99997047991685073</v>
      </c>
      <c r="U46" s="79">
        <f t="shared" ref="U46:W46" si="13">SUM(U41:U45)</f>
        <v>0.99997163741134798</v>
      </c>
      <c r="V46" s="79">
        <f t="shared" si="13"/>
        <v>0.99988029207939222</v>
      </c>
      <c r="W46" s="79">
        <f t="shared" si="13"/>
        <v>0.99912721540634675</v>
      </c>
    </row>
  </sheetData>
  <mergeCells count="8">
    <mergeCell ref="B39:W39"/>
    <mergeCell ref="B15:W15"/>
    <mergeCell ref="B3:W3"/>
    <mergeCell ref="B2:W2"/>
    <mergeCell ref="B14:W14"/>
    <mergeCell ref="B26:W26"/>
    <mergeCell ref="B27:W27"/>
    <mergeCell ref="B38:W3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X29"/>
  <sheetViews>
    <sheetView topLeftCell="A16" zoomScaleNormal="100" workbookViewId="0">
      <selection activeCell="G58" sqref="G58"/>
    </sheetView>
  </sheetViews>
  <sheetFormatPr baseColWidth="10" defaultColWidth="10.83203125" defaultRowHeight="15"/>
  <cols>
    <col min="1" max="1" width="47.5" style="38" bestFit="1" customWidth="1"/>
    <col min="2" max="23" width="13.6640625" style="42" bestFit="1" customWidth="1"/>
    <col min="24" max="24" width="10.83203125" style="42"/>
    <col min="25" max="16384" width="10.83203125" style="38"/>
  </cols>
  <sheetData>
    <row r="2" spans="1:24">
      <c r="B2" s="102" t="s">
        <v>34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4">
      <c r="B3" s="105" t="s">
        <v>139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4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4">
      <c r="A5" s="18" t="s">
        <v>128</v>
      </c>
      <c r="B5" s="72">
        <v>101096815.48</v>
      </c>
      <c r="C5" s="72">
        <v>130116882.02</v>
      </c>
      <c r="D5" s="72">
        <v>126483679.98</v>
      </c>
      <c r="E5" s="72">
        <v>120036460.16</v>
      </c>
      <c r="F5" s="72">
        <v>139558427.44</v>
      </c>
      <c r="G5" s="72">
        <v>147167757.88</v>
      </c>
      <c r="H5" s="72">
        <v>148755794.96000001</v>
      </c>
      <c r="I5" s="72">
        <v>149501770.44</v>
      </c>
      <c r="J5" s="72">
        <v>155181668.84999999</v>
      </c>
      <c r="K5" s="72">
        <v>162876146.25</v>
      </c>
      <c r="L5" s="72">
        <v>175351243.62</v>
      </c>
      <c r="M5" s="72">
        <v>179565770.05000001</v>
      </c>
      <c r="N5" s="72">
        <v>187395113</v>
      </c>
      <c r="O5" s="72">
        <v>187761688.03999999</v>
      </c>
      <c r="P5" s="72">
        <v>192030939.16</v>
      </c>
      <c r="Q5" s="72">
        <v>195025429.66999999</v>
      </c>
      <c r="R5" s="72">
        <v>193421890.84</v>
      </c>
      <c r="S5" s="72">
        <v>198888499.80000001</v>
      </c>
      <c r="T5" s="72">
        <v>208445048.61000001</v>
      </c>
      <c r="U5" s="72">
        <v>211524398.83000001</v>
      </c>
      <c r="V5" s="72">
        <v>228896283.25</v>
      </c>
      <c r="W5" s="88">
        <v>249000000</v>
      </c>
    </row>
    <row r="6" spans="1:24">
      <c r="A6" s="18" t="s">
        <v>129</v>
      </c>
      <c r="B6" s="72">
        <v>30158052</v>
      </c>
      <c r="C6" s="72">
        <v>33517718.629999999</v>
      </c>
      <c r="D6" s="72">
        <v>38221201.579999998</v>
      </c>
      <c r="E6" s="72">
        <v>36862919.759999998</v>
      </c>
      <c r="F6" s="72">
        <v>38780085.350000001</v>
      </c>
      <c r="G6" s="72">
        <v>40517797.909999996</v>
      </c>
      <c r="H6" s="72">
        <v>42760306.649999999</v>
      </c>
      <c r="I6" s="72">
        <v>46358293.170000002</v>
      </c>
      <c r="J6" s="72">
        <v>45644977.189999998</v>
      </c>
      <c r="K6" s="72">
        <v>47728766.780000001</v>
      </c>
      <c r="L6" s="72">
        <v>52089820.310000002</v>
      </c>
      <c r="M6" s="72">
        <v>56040210.219999999</v>
      </c>
      <c r="N6" s="72">
        <v>58570080.770000003</v>
      </c>
      <c r="O6" s="72">
        <v>61501136.240000002</v>
      </c>
      <c r="P6" s="72">
        <v>63856196.479999997</v>
      </c>
      <c r="Q6" s="72">
        <v>63220037.189999998</v>
      </c>
      <c r="R6" s="72">
        <v>65189937.299999997</v>
      </c>
      <c r="S6" s="72">
        <v>67022460.030000001</v>
      </c>
      <c r="T6" s="72">
        <v>67821466.760000005</v>
      </c>
      <c r="U6" s="72">
        <v>69226798.549999997</v>
      </c>
      <c r="V6" s="72">
        <v>78244594.180000007</v>
      </c>
      <c r="W6" s="72">
        <v>88614110.760000005</v>
      </c>
    </row>
    <row r="7" spans="1:24">
      <c r="A7" s="18" t="s">
        <v>132</v>
      </c>
      <c r="B7" s="72">
        <v>39816084.399999999</v>
      </c>
      <c r="C7" s="72">
        <v>41505080.920000002</v>
      </c>
      <c r="D7" s="72">
        <v>41497033.07</v>
      </c>
      <c r="E7" s="72">
        <v>44993438.609999999</v>
      </c>
      <c r="F7" s="72">
        <v>47414282.200000003</v>
      </c>
      <c r="G7" s="72">
        <v>48617530.369999997</v>
      </c>
      <c r="H7" s="72">
        <v>50627638.020000003</v>
      </c>
      <c r="I7" s="72">
        <v>52373359.789999999</v>
      </c>
      <c r="J7" s="72">
        <v>54143281.149999999</v>
      </c>
      <c r="K7" s="72">
        <v>54785260.93</v>
      </c>
      <c r="L7" s="72">
        <v>61933224.159999996</v>
      </c>
      <c r="M7" s="72">
        <v>65985713.140000001</v>
      </c>
      <c r="N7" s="72">
        <v>68071989.760000005</v>
      </c>
      <c r="O7" s="72">
        <v>68488191.040000007</v>
      </c>
      <c r="P7" s="72">
        <v>70190269.849999994</v>
      </c>
      <c r="Q7" s="72">
        <v>71453085.370000005</v>
      </c>
      <c r="R7" s="72">
        <v>73001155.370000005</v>
      </c>
      <c r="S7" s="72">
        <v>80035604.980000004</v>
      </c>
      <c r="T7" s="72">
        <v>76123942.560000002</v>
      </c>
      <c r="U7" s="72">
        <v>77635748.340000004</v>
      </c>
      <c r="V7" s="72">
        <v>84738171.909999996</v>
      </c>
      <c r="W7" s="72">
        <v>95558631.319999993</v>
      </c>
    </row>
    <row r="8" spans="1:24">
      <c r="A8" s="18" t="s">
        <v>133</v>
      </c>
      <c r="B8" s="72">
        <v>24640744.75</v>
      </c>
      <c r="C8" s="72">
        <v>22869377.949999999</v>
      </c>
      <c r="D8" s="72">
        <v>24156525.82</v>
      </c>
      <c r="E8" s="72">
        <v>25766782.940000001</v>
      </c>
      <c r="F8" s="72">
        <v>28017941.82</v>
      </c>
      <c r="G8" s="72">
        <v>27966494.969999999</v>
      </c>
      <c r="H8" s="72">
        <v>29384028.670000002</v>
      </c>
      <c r="I8" s="72">
        <v>30674683.18</v>
      </c>
      <c r="J8" s="72">
        <v>30949931.34</v>
      </c>
      <c r="K8" s="72">
        <v>32108844.579999998</v>
      </c>
      <c r="L8" s="72">
        <v>34272230.689999998</v>
      </c>
      <c r="M8" s="72">
        <v>36357224.039999999</v>
      </c>
      <c r="N8" s="72">
        <v>38804275.799999997</v>
      </c>
      <c r="O8" s="72">
        <v>39652127.82</v>
      </c>
      <c r="P8" s="72">
        <v>40464458.969999999</v>
      </c>
      <c r="Q8" s="72">
        <v>40902108.409999996</v>
      </c>
      <c r="R8" s="72">
        <v>41085534.600000001</v>
      </c>
      <c r="S8" s="72">
        <v>42123086.340000004</v>
      </c>
      <c r="T8" s="72">
        <v>42431034.609999999</v>
      </c>
      <c r="U8" s="72">
        <v>43544147.590000004</v>
      </c>
      <c r="V8" s="72">
        <v>47675387.710000001</v>
      </c>
      <c r="W8" s="72">
        <v>51634357.899999999</v>
      </c>
    </row>
    <row r="9" spans="1:24">
      <c r="A9" s="18" t="s">
        <v>134</v>
      </c>
      <c r="B9" s="72">
        <v>21622268.93</v>
      </c>
      <c r="C9" s="72">
        <v>23736261.440000001</v>
      </c>
      <c r="D9" s="72">
        <v>25256623.460000001</v>
      </c>
      <c r="E9" s="72">
        <v>25849973.34</v>
      </c>
      <c r="F9" s="72">
        <v>28542870.120000001</v>
      </c>
      <c r="G9" s="72">
        <v>28931395.98</v>
      </c>
      <c r="H9" s="72">
        <v>30170539.93</v>
      </c>
      <c r="I9" s="72">
        <v>31970521.93</v>
      </c>
      <c r="J9" s="72">
        <v>31493036.789999999</v>
      </c>
      <c r="K9" s="72">
        <v>32789675.199999999</v>
      </c>
      <c r="L9" s="72">
        <v>35197865.450000003</v>
      </c>
      <c r="M9" s="72">
        <v>37169669.990000002</v>
      </c>
      <c r="N9" s="72">
        <v>37469656.799999997</v>
      </c>
      <c r="O9" s="72">
        <v>38317583.020000003</v>
      </c>
      <c r="P9" s="72">
        <v>40879041.310000002</v>
      </c>
      <c r="Q9" s="72">
        <v>41406411.630000003</v>
      </c>
      <c r="R9" s="72">
        <v>42513917.43</v>
      </c>
      <c r="S9" s="72">
        <v>44436964.170000002</v>
      </c>
      <c r="T9" s="72">
        <v>45287566.490000002</v>
      </c>
      <c r="U9" s="72">
        <v>47149605.210000001</v>
      </c>
      <c r="V9" s="72">
        <v>50750681.25</v>
      </c>
      <c r="W9" s="72">
        <v>54405779.759999998</v>
      </c>
    </row>
    <row r="10" spans="1:24">
      <c r="A10" s="18" t="s">
        <v>135</v>
      </c>
      <c r="B10" s="72">
        <v>32755561.109999999</v>
      </c>
      <c r="C10" s="72">
        <v>37158483.049999997</v>
      </c>
      <c r="D10" s="72">
        <v>40156607.109999999</v>
      </c>
      <c r="E10" s="72">
        <v>43008890.700000003</v>
      </c>
      <c r="F10" s="72">
        <v>44854769.829999998</v>
      </c>
      <c r="G10" s="72">
        <v>47506619.609999999</v>
      </c>
      <c r="H10" s="72">
        <v>50272772.280000001</v>
      </c>
      <c r="I10" s="72">
        <v>56032798.420000002</v>
      </c>
      <c r="J10" s="72">
        <v>55965778.609999999</v>
      </c>
      <c r="K10" s="72">
        <v>58349229.280000001</v>
      </c>
      <c r="L10" s="72">
        <v>61617911.229999997</v>
      </c>
      <c r="M10" s="72">
        <v>63773915.619999997</v>
      </c>
      <c r="N10" s="72">
        <v>67892475.129999995</v>
      </c>
      <c r="O10" s="72">
        <v>71541145.780000001</v>
      </c>
      <c r="P10" s="72">
        <v>77495815.170000002</v>
      </c>
      <c r="Q10" s="72">
        <v>77414902.340000004</v>
      </c>
      <c r="R10" s="72">
        <v>75904226.920000002</v>
      </c>
      <c r="S10" s="72">
        <v>79086285.719999999</v>
      </c>
      <c r="T10" s="72">
        <v>84391810.569999993</v>
      </c>
      <c r="U10" s="72">
        <v>84299085.280000001</v>
      </c>
      <c r="V10" s="72">
        <v>91065276.859999999</v>
      </c>
      <c r="W10" s="72">
        <v>102863964.52</v>
      </c>
    </row>
    <row r="11" spans="1:24" s="66" customFormat="1">
      <c r="A11" s="49" t="s">
        <v>130</v>
      </c>
      <c r="B11" s="73">
        <f t="shared" ref="B11:W11" si="0">SUM(B5:B10)</f>
        <v>250089526.67000002</v>
      </c>
      <c r="C11" s="73">
        <f t="shared" si="0"/>
        <v>288903804.00999999</v>
      </c>
      <c r="D11" s="73">
        <f t="shared" si="0"/>
        <v>295771671.01999998</v>
      </c>
      <c r="E11" s="73">
        <f t="shared" si="0"/>
        <v>296518465.50999999</v>
      </c>
      <c r="F11" s="73">
        <f t="shared" si="0"/>
        <v>327168376.75999999</v>
      </c>
      <c r="G11" s="73">
        <f t="shared" si="0"/>
        <v>340707596.72000003</v>
      </c>
      <c r="H11" s="73">
        <f t="shared" si="0"/>
        <v>351971080.50999999</v>
      </c>
      <c r="I11" s="73">
        <f t="shared" si="0"/>
        <v>366911426.93000001</v>
      </c>
      <c r="J11" s="73">
        <f t="shared" si="0"/>
        <v>373378673.93000001</v>
      </c>
      <c r="K11" s="73">
        <f t="shared" si="0"/>
        <v>388637923.01999998</v>
      </c>
      <c r="L11" s="73">
        <f t="shared" si="0"/>
        <v>420462295.46000004</v>
      </c>
      <c r="M11" s="73">
        <f t="shared" si="0"/>
        <v>438892503.06000006</v>
      </c>
      <c r="N11" s="73">
        <f t="shared" si="0"/>
        <v>458203591.26000005</v>
      </c>
      <c r="O11" s="73">
        <f t="shared" si="0"/>
        <v>467261871.93999994</v>
      </c>
      <c r="P11" s="73">
        <f t="shared" si="0"/>
        <v>484916720.94000006</v>
      </c>
      <c r="Q11" s="73">
        <f t="shared" si="0"/>
        <v>489421974.61000001</v>
      </c>
      <c r="R11" s="73">
        <f t="shared" si="0"/>
        <v>491116662.46000004</v>
      </c>
      <c r="S11" s="73">
        <f t="shared" si="0"/>
        <v>511592901.03999996</v>
      </c>
      <c r="T11" s="73">
        <f t="shared" si="0"/>
        <v>524500869.60000002</v>
      </c>
      <c r="U11" s="73">
        <f t="shared" si="0"/>
        <v>533379783.80000007</v>
      </c>
      <c r="V11" s="73">
        <f t="shared" si="0"/>
        <v>581370395.15999997</v>
      </c>
      <c r="W11" s="73">
        <f t="shared" si="0"/>
        <v>642076844.25999999</v>
      </c>
      <c r="X11" s="62"/>
    </row>
    <row r="14" spans="1:24">
      <c r="B14" s="102" t="s">
        <v>49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>
      <c r="B15" s="105" t="s">
        <v>140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>
      <c r="A16" s="52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4">
      <c r="A17" s="18" t="s">
        <v>128</v>
      </c>
      <c r="B17" s="71">
        <f>B5/Population_Bevolking!B5</f>
        <v>478.88897800641382</v>
      </c>
      <c r="C17" s="71">
        <f>C5/Population_Bevolking!C5</f>
        <v>604.23364703587777</v>
      </c>
      <c r="D17" s="71">
        <f>D5/Population_Bevolking!D5</f>
        <v>581.79095131644317</v>
      </c>
      <c r="E17" s="71">
        <f>E5/Population_Bevolking!E5</f>
        <v>544.18066823222205</v>
      </c>
      <c r="F17" s="71">
        <f>F5/Population_Bevolking!F5</f>
        <v>627.80731658381876</v>
      </c>
      <c r="G17" s="71">
        <f>G5/Population_Bevolking!G5</f>
        <v>656.98425428003839</v>
      </c>
      <c r="H17" s="71">
        <f>H5/Population_Bevolking!H5</f>
        <v>650.60857396529934</v>
      </c>
      <c r="I17" s="71">
        <f>I5/Population_Bevolking!I5</f>
        <v>639.74671653351243</v>
      </c>
      <c r="J17" s="71">
        <f>J5/Population_Bevolking!J5</f>
        <v>652.41855933842328</v>
      </c>
      <c r="K17" s="71">
        <f>K5/Population_Bevolking!K5</f>
        <v>663.68452337294025</v>
      </c>
      <c r="L17" s="71">
        <f>L5/Population_Bevolking!L5</f>
        <v>701.62388113091288</v>
      </c>
      <c r="M17" s="71">
        <f>M5/Population_Bevolking!M5</f>
        <v>710.33011349251558</v>
      </c>
      <c r="N17" s="72">
        <f>N5/Population_Bevolking!N5</f>
        <v>738.53492368142065</v>
      </c>
      <c r="O17" s="72">
        <f>O5/Population_Bevolking!O5</f>
        <v>721.36129226088019</v>
      </c>
      <c r="P17" s="72">
        <f>P5/Population_Bevolking!P5</f>
        <v>727.13377166376995</v>
      </c>
      <c r="Q17" s="72">
        <f>Q5/Population_Bevolking!Q5</f>
        <v>742.13696033700035</v>
      </c>
      <c r="R17" s="72">
        <f>R5/Population_Bevolking!R5</f>
        <v>727.7244848940893</v>
      </c>
      <c r="S17" s="72">
        <f>S5/Population_Bevolking!S5</f>
        <v>740.45800031273041</v>
      </c>
      <c r="T17" s="72">
        <f>T5/Population_Bevolking!T5</f>
        <v>764.27685705905003</v>
      </c>
      <c r="U17" s="72">
        <f>U5/Population_Bevolking!U5</f>
        <v>770.85027488666356</v>
      </c>
      <c r="V17" s="72">
        <f>V5/Population_Bevolking!V5</f>
        <v>829.96886478430974</v>
      </c>
      <c r="W17" s="86">
        <f>W5/Population_Bevolking!W5</f>
        <v>880.44354553555013</v>
      </c>
    </row>
    <row r="18" spans="1:24">
      <c r="A18" s="18" t="s">
        <v>129</v>
      </c>
      <c r="B18" s="71">
        <f>B6/Population_Bevolking!B6</f>
        <v>175.72062345229423</v>
      </c>
      <c r="C18" s="71">
        <f>C6/Population_Bevolking!C6</f>
        <v>192.08742309102996</v>
      </c>
      <c r="D18" s="71">
        <f>D6/Population_Bevolking!D6</f>
        <v>215.36104566840399</v>
      </c>
      <c r="E18" s="71">
        <f>E6/Population_Bevolking!E6</f>
        <v>205.85989545870842</v>
      </c>
      <c r="F18" s="71">
        <f>F6/Population_Bevolking!F6</f>
        <v>213.00365999681429</v>
      </c>
      <c r="G18" s="71">
        <f>G6/Population_Bevolking!G6</f>
        <v>218.35062975916534</v>
      </c>
      <c r="H18" s="71">
        <f>H6/Population_Bevolking!H6</f>
        <v>225.03766380371971</v>
      </c>
      <c r="I18" s="71">
        <f>I6/Population_Bevolking!I6</f>
        <v>238.24676186266902</v>
      </c>
      <c r="J18" s="71">
        <f>J6/Population_Bevolking!J6</f>
        <v>228.69943728236089</v>
      </c>
      <c r="K18" s="71">
        <f>K6/Population_Bevolking!K6</f>
        <v>231.95201817563299</v>
      </c>
      <c r="L18" s="71">
        <f>L6/Population_Bevolking!L6</f>
        <v>248.43361000224161</v>
      </c>
      <c r="M18" s="71">
        <f>M6/Population_Bevolking!M6</f>
        <v>264.13752737282181</v>
      </c>
      <c r="N18" s="72">
        <f>N6/Population_Bevolking!N6</f>
        <v>273.77640192769735</v>
      </c>
      <c r="O18" s="72">
        <f>O6/Population_Bevolking!O6</f>
        <v>284.96759417657472</v>
      </c>
      <c r="P18" s="72">
        <f>P6/Population_Bevolking!P6</f>
        <v>292.7263147568338</v>
      </c>
      <c r="Q18" s="72">
        <f>Q6/Population_Bevolking!Q6</f>
        <v>288.06038780141068</v>
      </c>
      <c r="R18" s="72">
        <f>R6/Population_Bevolking!R6</f>
        <v>295.41152056191231</v>
      </c>
      <c r="S18" s="72">
        <f>S6/Population_Bevolking!S6</f>
        <v>301.80916755602988</v>
      </c>
      <c r="T18" s="72">
        <f>T6/Population_Bevolking!T6</f>
        <v>303.58486835390914</v>
      </c>
      <c r="U18" s="72">
        <f>U6/Population_Bevolking!U6</f>
        <v>309.7825584309233</v>
      </c>
      <c r="V18" s="72">
        <f>V6/Population_Bevolking!V6</f>
        <v>350.83958093632441</v>
      </c>
      <c r="W18" s="72">
        <f>W6/Population_Bevolking!W6</f>
        <v>393.00034486276007</v>
      </c>
    </row>
    <row r="19" spans="1:24">
      <c r="A19" s="18" t="s">
        <v>132</v>
      </c>
      <c r="B19" s="71">
        <f>B7/Population_Bevolking!B7</f>
        <v>221.65856325294496</v>
      </c>
      <c r="C19" s="71">
        <f>C7/Population_Bevolking!C7</f>
        <v>227.46623181177966</v>
      </c>
      <c r="D19" s="71">
        <f>D7/Population_Bevolking!D7</f>
        <v>225.43179016503873</v>
      </c>
      <c r="E19" s="71">
        <f>E7/Population_Bevolking!E7</f>
        <v>243.08163661019145</v>
      </c>
      <c r="F19" s="71">
        <f>F7/Population_Bevolking!F7</f>
        <v>252.21033644511823</v>
      </c>
      <c r="G19" s="71">
        <f>G7/Population_Bevolking!G7</f>
        <v>255.00666329228122</v>
      </c>
      <c r="H19" s="71">
        <f>H7/Population_Bevolking!H7</f>
        <v>262.01255534969414</v>
      </c>
      <c r="I19" s="71">
        <f>I7/Population_Bevolking!I7</f>
        <v>266.07071626701889</v>
      </c>
      <c r="J19" s="71">
        <f>J7/Population_Bevolking!J7</f>
        <v>268.18739858137758</v>
      </c>
      <c r="K19" s="71">
        <f>K7/Population_Bevolking!K7</f>
        <v>263.15156386744735</v>
      </c>
      <c r="L19" s="71">
        <f>L7/Population_Bevolking!L7</f>
        <v>289.29538618199484</v>
      </c>
      <c r="M19" s="71">
        <f>M7/Population_Bevolking!M7</f>
        <v>302.87709771737286</v>
      </c>
      <c r="N19" s="72">
        <f>N7/Population_Bevolking!N7</f>
        <v>309.19045866225781</v>
      </c>
      <c r="O19" s="72">
        <f>O7/Population_Bevolking!O7</f>
        <v>308.76127529123238</v>
      </c>
      <c r="P19" s="72">
        <f>P7/Population_Bevolking!P7</f>
        <v>313.79208995726111</v>
      </c>
      <c r="Q19" s="72">
        <f>Q7/Population_Bevolking!Q7</f>
        <v>318.33610461645389</v>
      </c>
      <c r="R19" s="72">
        <f>R7/Population_Bevolking!R7</f>
        <v>325.32868983742736</v>
      </c>
      <c r="S19" s="72">
        <f>S7/Population_Bevolking!S7</f>
        <v>353.71726247403546</v>
      </c>
      <c r="T19" s="72">
        <f>T7/Population_Bevolking!T7</f>
        <v>335.13221698819262</v>
      </c>
      <c r="U19" s="72">
        <f>U7/Population_Bevolking!U7</f>
        <v>341.39709743806236</v>
      </c>
      <c r="V19" s="72">
        <f>V7/Population_Bevolking!V7</f>
        <v>371.65864872807015</v>
      </c>
      <c r="W19" s="72">
        <f>W7/Population_Bevolking!W7</f>
        <v>411.69190442544976</v>
      </c>
    </row>
    <row r="20" spans="1:24">
      <c r="A20" s="18" t="s">
        <v>133</v>
      </c>
      <c r="B20" s="71">
        <f>B8/Population_Bevolking!B8</f>
        <v>191.60169784765637</v>
      </c>
      <c r="C20" s="71">
        <f>C8/Population_Bevolking!C8</f>
        <v>177.49526912181304</v>
      </c>
      <c r="D20" s="71">
        <f>D8/Population_Bevolking!D8</f>
        <v>187.97682494475052</v>
      </c>
      <c r="E20" s="71">
        <f>E8/Population_Bevolking!E8</f>
        <v>200.4339227567967</v>
      </c>
      <c r="F20" s="71">
        <f>F8/Population_Bevolking!F8</f>
        <v>216.25122968154244</v>
      </c>
      <c r="G20" s="71">
        <f>G8/Population_Bevolking!G8</f>
        <v>214.50317515224961</v>
      </c>
      <c r="H20" s="71">
        <f>H8/Population_Bevolking!H8</f>
        <v>224.38778078990777</v>
      </c>
      <c r="I20" s="71">
        <f>I8/Population_Bevolking!I8</f>
        <v>232.45792737083011</v>
      </c>
      <c r="J20" s="71">
        <f>J8/Population_Bevolking!J8</f>
        <v>233.30266350067842</v>
      </c>
      <c r="K20" s="71">
        <f>K8/Population_Bevolking!K8</f>
        <v>239.71663429019372</v>
      </c>
      <c r="L20" s="71">
        <f>L8/Population_Bevolking!L8</f>
        <v>252.23167218640523</v>
      </c>
      <c r="M20" s="71">
        <f>M8/Population_Bevolking!M8</f>
        <v>264.79362611431566</v>
      </c>
      <c r="N20" s="72">
        <f>N8/Population_Bevolking!N8</f>
        <v>281.07430843781913</v>
      </c>
      <c r="O20" s="72">
        <f>O8/Population_Bevolking!O8</f>
        <v>286.15439109757597</v>
      </c>
      <c r="P20" s="72">
        <f>P8/Population_Bevolking!P8</f>
        <v>289.60278098250836</v>
      </c>
      <c r="Q20" s="72">
        <f>Q8/Population_Bevolking!Q8</f>
        <v>291.13685865998531</v>
      </c>
      <c r="R20" s="72">
        <f>R8/Population_Bevolking!R8</f>
        <v>291.33098342870517</v>
      </c>
      <c r="S20" s="72">
        <f>S8/Population_Bevolking!S8</f>
        <v>296.18049612926364</v>
      </c>
      <c r="T20" s="72">
        <f>T8/Population_Bevolking!T8</f>
        <v>295.24224588772302</v>
      </c>
      <c r="U20" s="72">
        <f>U8/Population_Bevolking!U8</f>
        <v>300.88964461919045</v>
      </c>
      <c r="V20" s="72">
        <f>V8/Population_Bevolking!V8</f>
        <v>328.1801566027865</v>
      </c>
      <c r="W20" s="72">
        <f>W8/Population_Bevolking!W8</f>
        <v>351.63926409196466</v>
      </c>
    </row>
    <row r="21" spans="1:24">
      <c r="A21" s="18" t="s">
        <v>134</v>
      </c>
      <c r="B21" s="71">
        <f>B9/Population_Bevolking!B9</f>
        <v>173.192910649205</v>
      </c>
      <c r="C21" s="71">
        <f>C9/Population_Bevolking!C9</f>
        <v>188.40695199390399</v>
      </c>
      <c r="D21" s="71">
        <f>D9/Population_Bevolking!D9</f>
        <v>199.78976917478801</v>
      </c>
      <c r="E21" s="71">
        <f>E9/Population_Bevolking!E9</f>
        <v>203.7645105705412</v>
      </c>
      <c r="F21" s="71">
        <f>F9/Population_Bevolking!F9</f>
        <v>223.12365248116069</v>
      </c>
      <c r="G21" s="71">
        <f>G9/Population_Bevolking!G9</f>
        <v>223.90815008010154</v>
      </c>
      <c r="H21" s="71">
        <f>H9/Population_Bevolking!H9</f>
        <v>230.63693434953444</v>
      </c>
      <c r="I21" s="71">
        <f>I9/Population_Bevolking!I9</f>
        <v>241.04682075215635</v>
      </c>
      <c r="J21" s="71">
        <f>J9/Population_Bevolking!J9</f>
        <v>234.71088248446094</v>
      </c>
      <c r="K21" s="71">
        <f>K9/Population_Bevolking!K9</f>
        <v>240.6299091482835</v>
      </c>
      <c r="L21" s="71">
        <f>L9/Population_Bevolking!L9</f>
        <v>256.15213921839751</v>
      </c>
      <c r="M21" s="71">
        <f>M9/Population_Bevolking!M9</f>
        <v>266.72648982813678</v>
      </c>
      <c r="N21" s="72">
        <f>N9/Population_Bevolking!N9</f>
        <v>266.52480901369978</v>
      </c>
      <c r="O21" s="72">
        <f>O9/Population_Bevolking!O9</f>
        <v>270.0855913781437</v>
      </c>
      <c r="P21" s="72">
        <f>P9/Population_Bevolking!P9</f>
        <v>286.47241944526206</v>
      </c>
      <c r="Q21" s="72">
        <f>Q9/Population_Bevolking!Q9</f>
        <v>287.85036622244468</v>
      </c>
      <c r="R21" s="72">
        <f>R9/Population_Bevolking!R9</f>
        <v>291.85288173873647</v>
      </c>
      <c r="S21" s="72">
        <f>S9/Population_Bevolking!S9</f>
        <v>302.59898924760472</v>
      </c>
      <c r="T21" s="72">
        <f>T9/Population_Bevolking!T9</f>
        <v>305.36982475186107</v>
      </c>
      <c r="U21" s="72">
        <f>U9/Population_Bevolking!U9</f>
        <v>317.8546499524731</v>
      </c>
      <c r="V21" s="72">
        <f>V9/Population_Bevolking!V9</f>
        <v>339.94240314283417</v>
      </c>
      <c r="W21" s="72">
        <f>W9/Population_Bevolking!W9</f>
        <v>358.32644919088733</v>
      </c>
    </row>
    <row r="22" spans="1:24">
      <c r="A22" s="18" t="s">
        <v>135</v>
      </c>
      <c r="B22" s="71">
        <f>B10/Population_Bevolking!B10</f>
        <v>201.47969312624943</v>
      </c>
      <c r="C22" s="71">
        <f>C10/Population_Bevolking!C10</f>
        <v>225.32446622723771</v>
      </c>
      <c r="D22" s="71">
        <f>D10/Population_Bevolking!D10</f>
        <v>241.88104368201039</v>
      </c>
      <c r="E22" s="71">
        <f>E10/Population_Bevolking!E10</f>
        <v>258.17830249840927</v>
      </c>
      <c r="F22" s="71">
        <f>F10/Population_Bevolking!F10</f>
        <v>265.46781777291153</v>
      </c>
      <c r="G22" s="71">
        <f>G10/Population_Bevolking!G10</f>
        <v>277.15844025296661</v>
      </c>
      <c r="H22" s="71">
        <f>H10/Population_Bevolking!H10</f>
        <v>287.52929628697581</v>
      </c>
      <c r="I22" s="71">
        <f>I10/Population_Bevolking!I10</f>
        <v>313.3264651740181</v>
      </c>
      <c r="J22" s="71">
        <f>J10/Population_Bevolking!J10</f>
        <v>305.20184874545328</v>
      </c>
      <c r="K22" s="71">
        <f>K10/Population_Bevolking!K10</f>
        <v>307.90175129019661</v>
      </c>
      <c r="L22" s="71">
        <f>L10/Population_Bevolking!L10</f>
        <v>321.11059059878056</v>
      </c>
      <c r="M22" s="71">
        <f>M10/Population_Bevolking!M10</f>
        <v>326.78094477295321</v>
      </c>
      <c r="N22" s="72">
        <f>N10/Population_Bevolking!N10</f>
        <v>344.61785881791599</v>
      </c>
      <c r="O22" s="72">
        <f>O10/Population_Bevolking!O10</f>
        <v>363.5036115034805</v>
      </c>
      <c r="P22" s="72">
        <f>P10/Population_Bevolking!P10</f>
        <v>388.35676213241925</v>
      </c>
      <c r="Q22" s="72">
        <f>Q10/Population_Bevolking!Q10</f>
        <v>386.01105125379581</v>
      </c>
      <c r="R22" s="72">
        <f>R10/Population_Bevolking!R10</f>
        <v>377.30822187868154</v>
      </c>
      <c r="S22" s="72">
        <f>S10/Population_Bevolking!S10</f>
        <v>390.49363656562764</v>
      </c>
      <c r="T22" s="72">
        <f>T10/Population_Bevolking!T10</f>
        <v>415.82152710985844</v>
      </c>
      <c r="U22" s="72">
        <f>U10/Population_Bevolking!U10</f>
        <v>418.0755682517011</v>
      </c>
      <c r="V22" s="72">
        <f>V10/Population_Bevolking!V10</f>
        <v>452.46904229788885</v>
      </c>
      <c r="W22" s="72">
        <f>W10/Population_Bevolking!W10</f>
        <v>508.98061593880198</v>
      </c>
    </row>
    <row r="23" spans="1:24" s="66" customFormat="1">
      <c r="A23" s="49" t="s">
        <v>130</v>
      </c>
      <c r="B23" s="73">
        <f t="shared" ref="B23:N23" si="1">SUM(B17:B22)</f>
        <v>1442.542466334764</v>
      </c>
      <c r="C23" s="73">
        <f t="shared" si="1"/>
        <v>1615.0139892816419</v>
      </c>
      <c r="D23" s="73">
        <f t="shared" si="1"/>
        <v>1652.2314249514347</v>
      </c>
      <c r="E23" s="73">
        <f t="shared" si="1"/>
        <v>1655.498936126869</v>
      </c>
      <c r="F23" s="73">
        <f t="shared" si="1"/>
        <v>1797.8640129613659</v>
      </c>
      <c r="G23" s="73">
        <f t="shared" si="1"/>
        <v>1845.9113128168026</v>
      </c>
      <c r="H23" s="73">
        <f t="shared" si="1"/>
        <v>1880.2128045451311</v>
      </c>
      <c r="I23" s="73">
        <f t="shared" si="1"/>
        <v>1930.8954079602047</v>
      </c>
      <c r="J23" s="73">
        <f t="shared" si="1"/>
        <v>1922.5207899327543</v>
      </c>
      <c r="K23" s="73">
        <f t="shared" si="1"/>
        <v>1947.0364001446944</v>
      </c>
      <c r="L23" s="73">
        <f t="shared" si="1"/>
        <v>2068.8472793187325</v>
      </c>
      <c r="M23" s="73">
        <f t="shared" si="1"/>
        <v>2135.6457992981159</v>
      </c>
      <c r="N23" s="73">
        <f t="shared" si="1"/>
        <v>2213.7187605408108</v>
      </c>
      <c r="O23" s="73">
        <f t="shared" ref="O23:P23" si="2">SUM(O17:O22)</f>
        <v>2234.8337557078876</v>
      </c>
      <c r="P23" s="73">
        <f t="shared" si="2"/>
        <v>2298.0841389380544</v>
      </c>
      <c r="Q23" s="73">
        <f t="shared" ref="Q23:S23" si="3">SUM(Q17:Q22)</f>
        <v>2313.531728891091</v>
      </c>
      <c r="R23" s="73">
        <f t="shared" si="3"/>
        <v>2308.9567823395523</v>
      </c>
      <c r="S23" s="73">
        <f t="shared" si="3"/>
        <v>2385.2575522852921</v>
      </c>
      <c r="T23" s="73">
        <f t="shared" ref="T23:W23" si="4">SUM(T17:T22)</f>
        <v>2419.4275401505943</v>
      </c>
      <c r="U23" s="73">
        <f t="shared" si="4"/>
        <v>2458.8497935790137</v>
      </c>
      <c r="V23" s="73">
        <f t="shared" si="4"/>
        <v>2673.058696492214</v>
      </c>
      <c r="W23" s="73">
        <f t="shared" si="4"/>
        <v>2904.0821240454143</v>
      </c>
      <c r="X23" s="62"/>
    </row>
    <row r="26" spans="1:24">
      <c r="B26" s="102" t="s">
        <v>50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1:24">
      <c r="B27" s="105" t="s">
        <v>207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1:24">
      <c r="B28" s="36">
        <v>2002</v>
      </c>
      <c r="C28" s="36">
        <v>2003</v>
      </c>
      <c r="D28" s="36">
        <v>2004</v>
      </c>
      <c r="E28" s="36">
        <v>2005</v>
      </c>
      <c r="F28" s="36">
        <v>2006</v>
      </c>
      <c r="G28" s="36">
        <v>2007</v>
      </c>
      <c r="H28" s="36">
        <v>2008</v>
      </c>
      <c r="I28" s="36">
        <v>2009</v>
      </c>
      <c r="J28" s="36">
        <v>2010</v>
      </c>
      <c r="K28" s="36">
        <v>2011</v>
      </c>
      <c r="L28" s="36">
        <v>2012</v>
      </c>
      <c r="M28" s="36">
        <v>2013</v>
      </c>
      <c r="N28" s="36">
        <v>2014</v>
      </c>
      <c r="O28" s="36">
        <v>2015</v>
      </c>
      <c r="P28" s="36">
        <v>2016</v>
      </c>
      <c r="Q28" s="36">
        <v>2017</v>
      </c>
      <c r="R28" s="36">
        <v>2018</v>
      </c>
      <c r="S28" s="36">
        <v>2019</v>
      </c>
      <c r="T28" s="36">
        <v>2020</v>
      </c>
      <c r="U28" s="36">
        <v>2021</v>
      </c>
      <c r="V28" s="36">
        <v>2022</v>
      </c>
      <c r="W28" s="36">
        <v>2023</v>
      </c>
    </row>
    <row r="29" spans="1:24">
      <c r="B29" s="76">
        <f>B11/Dépenses_Uitgaven!B11</f>
        <v>0.88336121487655606</v>
      </c>
      <c r="C29" s="76">
        <f>C11/Dépenses_Uitgaven!C11</f>
        <v>0.85416979674518445</v>
      </c>
      <c r="D29" s="76">
        <f>D11/Dépenses_Uitgaven!D11</f>
        <v>0.84127196849796959</v>
      </c>
      <c r="E29" s="76">
        <f>E11/Dépenses_Uitgaven!E11</f>
        <v>0.83615954169439877</v>
      </c>
      <c r="F29" s="76">
        <f>F11/Dépenses_Uitgaven!F11</f>
        <v>0.87593473778987319</v>
      </c>
      <c r="G29" s="76">
        <f>G11/Dépenses_Uitgaven!G11</f>
        <v>0.87582798103067505</v>
      </c>
      <c r="H29" s="76">
        <f>H11/Dépenses_Uitgaven!H11</f>
        <v>0.86137076373652799</v>
      </c>
      <c r="I29" s="76">
        <f>I11/Dépenses_Uitgaven!I11</f>
        <v>0.84826682422907218</v>
      </c>
      <c r="J29" s="76">
        <f>J11/Dépenses_Uitgaven!J11</f>
        <v>0.85618844283669637</v>
      </c>
      <c r="K29" s="76">
        <f>K11/Dépenses_Uitgaven!K11</f>
        <v>0.86166114602696053</v>
      </c>
      <c r="L29" s="76">
        <f>L11/Dépenses_Uitgaven!L11</f>
        <v>0.87882579290253071</v>
      </c>
      <c r="M29" s="76">
        <f>M11/Dépenses_Uitgaven!M11</f>
        <v>0.87744377597457779</v>
      </c>
      <c r="N29" s="76">
        <f>N11/Dépenses_Uitgaven!N11</f>
        <v>0.88708328057708086</v>
      </c>
      <c r="O29" s="76">
        <f>O11/Dépenses_Uitgaven!O11</f>
        <v>0.88904236717903795</v>
      </c>
      <c r="P29" s="76">
        <f>P11/Dépenses_Uitgaven!P11</f>
        <v>0.89253059668307522</v>
      </c>
      <c r="Q29" s="76">
        <f>Q11/Dépenses_Uitgaven!Q11</f>
        <v>0.89122995320931975</v>
      </c>
      <c r="R29" s="76">
        <f>R11/Dépenses_Uitgaven!R11</f>
        <v>0.88478685876161867</v>
      </c>
      <c r="S29" s="76">
        <f>S11/Dépenses_Uitgaven!S11</f>
        <v>0.88709769859919463</v>
      </c>
      <c r="T29" s="76">
        <f>T11/Dépenses_Uitgaven!T11</f>
        <v>0.88984280404127636</v>
      </c>
      <c r="U29" s="76">
        <f>U11/Dépenses_Uitgaven!U11</f>
        <v>0.89250927998362195</v>
      </c>
      <c r="V29" s="76">
        <f>V11/Dépenses_Uitgaven!V11</f>
        <v>0.89536588171337661</v>
      </c>
      <c r="W29" s="76">
        <f>W11/Dépenses_Uitgaven!W11</f>
        <v>0.89755608386237007</v>
      </c>
    </row>
  </sheetData>
  <mergeCells count="6">
    <mergeCell ref="B3:W3"/>
    <mergeCell ref="B15:W15"/>
    <mergeCell ref="B27:W27"/>
    <mergeCell ref="B2:W2"/>
    <mergeCell ref="B14:W14"/>
    <mergeCell ref="B26:W26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X45"/>
  <sheetViews>
    <sheetView zoomScaleNormal="100" workbookViewId="0">
      <pane xSplit="1" topLeftCell="B1" activePane="topRight" state="frozen"/>
      <selection activeCell="F10" sqref="F10"/>
      <selection pane="topRight" activeCell="A13" sqref="A13"/>
    </sheetView>
  </sheetViews>
  <sheetFormatPr baseColWidth="10" defaultColWidth="10.83203125" defaultRowHeight="15"/>
  <cols>
    <col min="1" max="1" width="47.5" style="38" bestFit="1" customWidth="1"/>
    <col min="2" max="23" width="13.6640625" style="42" bestFit="1" customWidth="1"/>
    <col min="24" max="24" width="10.83203125" style="42"/>
    <col min="25" max="16384" width="10.83203125" style="38"/>
  </cols>
  <sheetData>
    <row r="2" spans="1:24">
      <c r="B2" s="102" t="s">
        <v>60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4">
      <c r="B3" s="105" t="s">
        <v>141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4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4">
      <c r="A5" s="18" t="s">
        <v>128</v>
      </c>
      <c r="B5" s="72">
        <v>93759476.590000004</v>
      </c>
      <c r="C5" s="72">
        <v>115169248.34</v>
      </c>
      <c r="D5" s="72">
        <v>113606772.56999999</v>
      </c>
      <c r="E5" s="72">
        <v>108527391.73999999</v>
      </c>
      <c r="F5" s="72">
        <v>127343335.44000001</v>
      </c>
      <c r="G5" s="72">
        <v>134167533.16</v>
      </c>
      <c r="H5" s="72">
        <v>135537657.38</v>
      </c>
      <c r="I5" s="72">
        <v>135830016.80000001</v>
      </c>
      <c r="J5" s="72">
        <v>140401850.47</v>
      </c>
      <c r="K5" s="72">
        <v>146369920.54999998</v>
      </c>
      <c r="L5" s="72">
        <v>157211876.02000004</v>
      </c>
      <c r="M5" s="72">
        <v>160363359.09000003</v>
      </c>
      <c r="N5" s="72">
        <v>167570683.86000001</v>
      </c>
      <c r="O5" s="72">
        <v>167790828.14000002</v>
      </c>
      <c r="P5" s="72">
        <v>171848158.23000005</v>
      </c>
      <c r="Q5" s="72">
        <v>174944000.61000001</v>
      </c>
      <c r="R5" s="72">
        <v>173864956.56</v>
      </c>
      <c r="S5" s="72">
        <v>179022751.09</v>
      </c>
      <c r="T5" s="72">
        <v>186914293.52000001</v>
      </c>
      <c r="U5" s="72">
        <v>188890069.00999996</v>
      </c>
      <c r="V5" s="72">
        <v>204129904.96999997</v>
      </c>
      <c r="W5" s="88">
        <v>222428615.09000003</v>
      </c>
    </row>
    <row r="6" spans="1:24">
      <c r="A6" s="18" t="s">
        <v>129</v>
      </c>
      <c r="B6" s="72">
        <v>28492597.809999999</v>
      </c>
      <c r="C6" s="72">
        <v>28913906.580000002</v>
      </c>
      <c r="D6" s="72">
        <v>34532641.57</v>
      </c>
      <c r="E6" s="72">
        <v>33048906.559999999</v>
      </c>
      <c r="F6" s="72">
        <v>34780468.610000007</v>
      </c>
      <c r="G6" s="72">
        <v>36081585.00999999</v>
      </c>
      <c r="H6" s="72">
        <v>37505213.729999997</v>
      </c>
      <c r="I6" s="72">
        <v>40369562.330000006</v>
      </c>
      <c r="J6" s="72">
        <v>39621232.490000002</v>
      </c>
      <c r="K6" s="72">
        <v>41259396.270000003</v>
      </c>
      <c r="L6" s="72">
        <v>44942907.210000001</v>
      </c>
      <c r="M6" s="72">
        <v>48076164.759999998</v>
      </c>
      <c r="N6" s="72">
        <v>50468123.679999992</v>
      </c>
      <c r="O6" s="72">
        <v>53119069.730000012</v>
      </c>
      <c r="P6" s="72">
        <v>54745304.99000001</v>
      </c>
      <c r="Q6" s="72">
        <v>53909001.409999989</v>
      </c>
      <c r="R6" s="72">
        <v>55537250.580000021</v>
      </c>
      <c r="S6" s="72">
        <v>57061701.960000001</v>
      </c>
      <c r="T6" s="72">
        <v>57880822.119999997</v>
      </c>
      <c r="U6" s="72">
        <v>59374550.940000005</v>
      </c>
      <c r="V6" s="72">
        <v>67087977.909999996</v>
      </c>
      <c r="W6" s="72">
        <v>75655215.689999998</v>
      </c>
    </row>
    <row r="7" spans="1:24">
      <c r="A7" s="18" t="s">
        <v>182</v>
      </c>
      <c r="B7" s="72">
        <v>36763731.880000003</v>
      </c>
      <c r="C7" s="72">
        <v>37418331.140000001</v>
      </c>
      <c r="D7" s="72">
        <v>37392842.660000004</v>
      </c>
      <c r="E7" s="72">
        <v>40665527.870000005</v>
      </c>
      <c r="F7" s="72">
        <v>42901830.010000005</v>
      </c>
      <c r="G7" s="72">
        <v>43591817.479999997</v>
      </c>
      <c r="H7" s="72">
        <v>44958532.510000005</v>
      </c>
      <c r="I7" s="72">
        <v>46233380.949999996</v>
      </c>
      <c r="J7" s="72">
        <v>47729079.590000004</v>
      </c>
      <c r="K7" s="72">
        <v>48120501.18</v>
      </c>
      <c r="L7" s="72">
        <v>54648816.390000001</v>
      </c>
      <c r="M7" s="72">
        <v>57905396.980000004</v>
      </c>
      <c r="N7" s="72">
        <v>60071332.649999976</v>
      </c>
      <c r="O7" s="72">
        <v>59978977.93999999</v>
      </c>
      <c r="P7" s="72">
        <v>61188075.330000006</v>
      </c>
      <c r="Q7" s="72">
        <v>62468512.759999998</v>
      </c>
      <c r="R7" s="72">
        <v>63550575.250000007</v>
      </c>
      <c r="S7" s="72">
        <v>69689114.639999986</v>
      </c>
      <c r="T7" s="72">
        <v>66034373.519999996</v>
      </c>
      <c r="U7" s="72">
        <v>67007358.521000013</v>
      </c>
      <c r="V7" s="72">
        <v>72686802.849999994</v>
      </c>
      <c r="W7" s="72">
        <v>82543229.420000002</v>
      </c>
    </row>
    <row r="8" spans="1:24">
      <c r="A8" s="18" t="s">
        <v>133</v>
      </c>
      <c r="B8" s="72">
        <v>23573661.600000005</v>
      </c>
      <c r="C8" s="72">
        <v>21495864.359999996</v>
      </c>
      <c r="D8" s="72">
        <v>22357564.300000004</v>
      </c>
      <c r="E8" s="72">
        <v>23929857.110000003</v>
      </c>
      <c r="F8" s="72">
        <v>25804338.02</v>
      </c>
      <c r="G8" s="72">
        <v>25459656.550000001</v>
      </c>
      <c r="H8" s="72">
        <v>26616841.189999998</v>
      </c>
      <c r="I8" s="72">
        <v>27345654.599999994</v>
      </c>
      <c r="J8" s="72">
        <v>27609405.010000002</v>
      </c>
      <c r="K8" s="72">
        <v>28612982.990000002</v>
      </c>
      <c r="L8" s="72">
        <v>30380922.769999996</v>
      </c>
      <c r="M8" s="72">
        <v>32189083.920000002</v>
      </c>
      <c r="N8" s="72">
        <v>34357706.050000004</v>
      </c>
      <c r="O8" s="72">
        <v>35156341.68</v>
      </c>
      <c r="P8" s="72">
        <v>35864417.660000004</v>
      </c>
      <c r="Q8" s="72">
        <v>36178352</v>
      </c>
      <c r="R8" s="72">
        <v>36243397.879999995</v>
      </c>
      <c r="S8" s="72">
        <v>37016247.380000003</v>
      </c>
      <c r="T8" s="72">
        <v>37152734.089999996</v>
      </c>
      <c r="U8" s="72">
        <v>37901194.719999999</v>
      </c>
      <c r="V8" s="72">
        <v>41456389.369999997</v>
      </c>
      <c r="W8" s="72">
        <v>45255223.899999999</v>
      </c>
    </row>
    <row r="9" spans="1:24">
      <c r="A9" s="18" t="s">
        <v>134</v>
      </c>
      <c r="B9" s="72">
        <v>20971393.510000002</v>
      </c>
      <c r="C9" s="72">
        <v>21549582.189999994</v>
      </c>
      <c r="D9" s="72">
        <v>23534222.200000003</v>
      </c>
      <c r="E9" s="72">
        <v>23882062.740000002</v>
      </c>
      <c r="F9" s="72">
        <v>26404242.229999997</v>
      </c>
      <c r="G9" s="72">
        <v>26543257.999999996</v>
      </c>
      <c r="H9" s="72">
        <v>27550160.829999998</v>
      </c>
      <c r="I9" s="72">
        <v>28806556.069999997</v>
      </c>
      <c r="J9" s="72">
        <v>28293805.629999995</v>
      </c>
      <c r="K9" s="72">
        <v>29396418.099999998</v>
      </c>
      <c r="L9" s="72">
        <v>31568293.620000001</v>
      </c>
      <c r="M9" s="72">
        <v>33269771.600000001</v>
      </c>
      <c r="N9" s="72">
        <v>33738067.899999999</v>
      </c>
      <c r="O9" s="72">
        <v>34281557.219999999</v>
      </c>
      <c r="P9" s="72">
        <v>36390785.959999993</v>
      </c>
      <c r="Q9" s="72">
        <v>36688553.289999984</v>
      </c>
      <c r="R9" s="72">
        <v>37783392.850000009</v>
      </c>
      <c r="S9" s="72">
        <v>39230387.980000004</v>
      </c>
      <c r="T9" s="72">
        <v>39742534.069999993</v>
      </c>
      <c r="U9" s="72">
        <v>41132223.229999989</v>
      </c>
      <c r="V9" s="72">
        <v>44028952.509999998</v>
      </c>
      <c r="W9" s="72">
        <v>47189591.469999999</v>
      </c>
    </row>
    <row r="10" spans="1:24">
      <c r="A10" s="18" t="s">
        <v>135</v>
      </c>
      <c r="B10" s="72">
        <v>32654051.469999999</v>
      </c>
      <c r="C10" s="72">
        <v>37128045.460000001</v>
      </c>
      <c r="D10" s="72">
        <v>40123839.119999997</v>
      </c>
      <c r="E10" s="72">
        <v>42978230.639999993</v>
      </c>
      <c r="F10" s="72">
        <v>44823345.060000002</v>
      </c>
      <c r="G10" s="72">
        <v>47475994.910000004</v>
      </c>
      <c r="H10" s="72">
        <v>50237969.620000005</v>
      </c>
      <c r="I10" s="72">
        <v>55993799.019999996</v>
      </c>
      <c r="J10" s="72">
        <v>49926840.129999995</v>
      </c>
      <c r="K10" s="72">
        <v>52036905.470000014</v>
      </c>
      <c r="L10" s="72">
        <v>54822797.029999994</v>
      </c>
      <c r="M10" s="72">
        <v>56336909.880000003</v>
      </c>
      <c r="N10" s="72">
        <v>60284723.760000005</v>
      </c>
      <c r="O10" s="72">
        <v>63481615.159999996</v>
      </c>
      <c r="P10" s="72">
        <v>68355834.839999989</v>
      </c>
      <c r="Q10" s="72">
        <v>68518148.359999999</v>
      </c>
      <c r="R10" s="72">
        <v>66627444.110000007</v>
      </c>
      <c r="S10" s="72">
        <v>68990729.670000017</v>
      </c>
      <c r="T10" s="72">
        <v>73019524.929999977</v>
      </c>
      <c r="U10" s="72">
        <v>72580364.819999993</v>
      </c>
      <c r="V10" s="72">
        <v>78233623.540000007</v>
      </c>
      <c r="W10" s="72">
        <v>88339517.890000001</v>
      </c>
    </row>
    <row r="11" spans="1:24" s="66" customFormat="1">
      <c r="A11" s="49" t="s">
        <v>130</v>
      </c>
      <c r="B11" s="73">
        <f t="shared" ref="B11:W11" si="0">SUM(B5:B10)</f>
        <v>236214912.85999998</v>
      </c>
      <c r="C11" s="73">
        <f t="shared" si="0"/>
        <v>261674978.06999999</v>
      </c>
      <c r="D11" s="73">
        <f t="shared" si="0"/>
        <v>271547882.42000002</v>
      </c>
      <c r="E11" s="73">
        <f t="shared" si="0"/>
        <v>273031976.66000003</v>
      </c>
      <c r="F11" s="73">
        <f t="shared" si="0"/>
        <v>302057559.37</v>
      </c>
      <c r="G11" s="73">
        <f t="shared" si="0"/>
        <v>313319845.11000001</v>
      </c>
      <c r="H11" s="73">
        <f t="shared" si="0"/>
        <v>322406375.25999999</v>
      </c>
      <c r="I11" s="73">
        <f t="shared" si="0"/>
        <v>334578969.76999998</v>
      </c>
      <c r="J11" s="73">
        <f t="shared" si="0"/>
        <v>333582213.31999999</v>
      </c>
      <c r="K11" s="73">
        <f t="shared" si="0"/>
        <v>345796124.56000006</v>
      </c>
      <c r="L11" s="73">
        <f t="shared" si="0"/>
        <v>373575613.04000002</v>
      </c>
      <c r="M11" s="73">
        <f t="shared" si="0"/>
        <v>388140686.23000008</v>
      </c>
      <c r="N11" s="73">
        <f t="shared" si="0"/>
        <v>406490637.89999998</v>
      </c>
      <c r="O11" s="73">
        <f t="shared" si="0"/>
        <v>413808389.87</v>
      </c>
      <c r="P11" s="73">
        <f t="shared" si="0"/>
        <v>428392577.01000005</v>
      </c>
      <c r="Q11" s="73">
        <f t="shared" si="0"/>
        <v>432706568.43000001</v>
      </c>
      <c r="R11" s="73">
        <f t="shared" si="0"/>
        <v>433607017.23000008</v>
      </c>
      <c r="S11" s="73">
        <f t="shared" si="0"/>
        <v>451010932.72000003</v>
      </c>
      <c r="T11" s="73">
        <f t="shared" si="0"/>
        <v>460744282.25</v>
      </c>
      <c r="U11" s="73">
        <f t="shared" si="0"/>
        <v>466885761.241</v>
      </c>
      <c r="V11" s="73">
        <f t="shared" si="0"/>
        <v>507623651.15000004</v>
      </c>
      <c r="W11" s="73">
        <f t="shared" si="0"/>
        <v>561411393.46000004</v>
      </c>
      <c r="X11" s="62"/>
    </row>
    <row r="12" spans="1:24">
      <c r="P12" s="80"/>
      <c r="Q12" s="80"/>
    </row>
    <row r="13" spans="1:24">
      <c r="P13" s="80"/>
      <c r="Q13" s="80"/>
    </row>
    <row r="14" spans="1:24">
      <c r="B14" s="102" t="s">
        <v>51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>
      <c r="B15" s="105" t="s">
        <v>142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>
      <c r="A16" s="52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4">
      <c r="A17" s="18" t="s">
        <v>128</v>
      </c>
      <c r="B17" s="72">
        <v>7337338.8900000015</v>
      </c>
      <c r="C17" s="72">
        <v>14947633.68</v>
      </c>
      <c r="D17" s="72">
        <v>12876907.409999998</v>
      </c>
      <c r="E17" s="72">
        <v>11509068.420000002</v>
      </c>
      <c r="F17" s="72">
        <v>12215092</v>
      </c>
      <c r="G17" s="72">
        <v>13000224.719999999</v>
      </c>
      <c r="H17" s="72">
        <v>13218137.580000004</v>
      </c>
      <c r="I17" s="72">
        <v>13671753.640000002</v>
      </c>
      <c r="J17" s="72">
        <v>14779818.379999999</v>
      </c>
      <c r="K17" s="72">
        <v>16506225.699999999</v>
      </c>
      <c r="L17" s="72">
        <v>18139367.599999994</v>
      </c>
      <c r="M17" s="72">
        <v>19202410.960000012</v>
      </c>
      <c r="N17" s="72">
        <v>19824429.140000001</v>
      </c>
      <c r="O17" s="72">
        <v>19970859.899999999</v>
      </c>
      <c r="P17" s="72">
        <v>20182780.930000007</v>
      </c>
      <c r="Q17" s="72">
        <v>20081310.300000001</v>
      </c>
      <c r="R17" s="72">
        <v>19357278.220000003</v>
      </c>
      <c r="S17" s="72">
        <v>19865748.710000001</v>
      </c>
      <c r="T17" s="72">
        <v>21513355.09</v>
      </c>
      <c r="U17" s="72">
        <v>22617379.819999997</v>
      </c>
      <c r="V17" s="72">
        <v>24743728.279999997</v>
      </c>
      <c r="W17" s="88">
        <v>26551384.909999996</v>
      </c>
    </row>
    <row r="18" spans="1:24">
      <c r="A18" s="18" t="s">
        <v>129</v>
      </c>
      <c r="B18" s="72">
        <v>1665453.93</v>
      </c>
      <c r="C18" s="72">
        <v>4603812.05</v>
      </c>
      <c r="D18" s="72">
        <v>3688560.0100000007</v>
      </c>
      <c r="E18" s="72">
        <v>3814013.2000000007</v>
      </c>
      <c r="F18" s="72">
        <v>3999394.1</v>
      </c>
      <c r="G18" s="72">
        <v>4436212.9000000004</v>
      </c>
      <c r="H18" s="72">
        <v>5255092.92</v>
      </c>
      <c r="I18" s="72">
        <v>5988730.8400000017</v>
      </c>
      <c r="J18" s="72">
        <v>6023744.7000000002</v>
      </c>
      <c r="K18" s="72">
        <v>6469370.5100000007</v>
      </c>
      <c r="L18" s="72">
        <v>7146913.0999999996</v>
      </c>
      <c r="M18" s="72">
        <v>7964045.46</v>
      </c>
      <c r="N18" s="72">
        <v>8101957.0899999999</v>
      </c>
      <c r="O18" s="72">
        <v>8382066.5100000016</v>
      </c>
      <c r="P18" s="72">
        <v>9110891.4899999965</v>
      </c>
      <c r="Q18" s="72">
        <v>9311035.7799999993</v>
      </c>
      <c r="R18" s="72">
        <v>9652686.7199999988</v>
      </c>
      <c r="S18" s="72">
        <v>9960758.0699999984</v>
      </c>
      <c r="T18" s="72">
        <v>9940644.5899999999</v>
      </c>
      <c r="U18" s="72">
        <v>9852247.6100000013</v>
      </c>
      <c r="V18" s="72">
        <v>11131190.67</v>
      </c>
      <c r="W18" s="72">
        <v>12771812.67</v>
      </c>
    </row>
    <row r="19" spans="1:24">
      <c r="A19" s="18" t="s">
        <v>182</v>
      </c>
      <c r="B19" s="72">
        <v>3052352.52</v>
      </c>
      <c r="C19" s="72">
        <v>4086749.78</v>
      </c>
      <c r="D19" s="72">
        <v>4104190.4099999997</v>
      </c>
      <c r="E19" s="72">
        <v>4327910.74</v>
      </c>
      <c r="F19" s="72">
        <v>4512452.1900000013</v>
      </c>
      <c r="G19" s="72">
        <v>5025712.8899999997</v>
      </c>
      <c r="H19" s="72">
        <v>5669105.5100000007</v>
      </c>
      <c r="I19" s="72">
        <v>6139978.8399999989</v>
      </c>
      <c r="J19" s="72">
        <v>6414201.5599999996</v>
      </c>
      <c r="K19" s="72">
        <v>6664759.04</v>
      </c>
      <c r="L19" s="72">
        <v>7284407.7399999993</v>
      </c>
      <c r="M19" s="72">
        <v>8080316.1600000011</v>
      </c>
      <c r="N19" s="72">
        <v>8000657.1099999985</v>
      </c>
      <c r="O19" s="72">
        <v>8509213.1000000015</v>
      </c>
      <c r="P19" s="72">
        <v>9002194.5199999996</v>
      </c>
      <c r="Q19" s="72">
        <v>8984572.610000005</v>
      </c>
      <c r="R19" s="72">
        <v>9450580.120000001</v>
      </c>
      <c r="S19" s="72">
        <v>10346490.339999998</v>
      </c>
      <c r="T19" s="72">
        <v>10089569.039999999</v>
      </c>
      <c r="U19" s="72">
        <v>10628389.819999998</v>
      </c>
      <c r="V19" s="72">
        <v>12021717.060000001</v>
      </c>
      <c r="W19" s="72">
        <v>12821844.02</v>
      </c>
    </row>
    <row r="20" spans="1:24">
      <c r="A20" s="18" t="s">
        <v>133</v>
      </c>
      <c r="B20" s="72">
        <v>1067083.1499999999</v>
      </c>
      <c r="C20" s="72">
        <v>1373513.5899999999</v>
      </c>
      <c r="D20" s="72">
        <v>1798961.5199999998</v>
      </c>
      <c r="E20" s="72">
        <v>1836925.83</v>
      </c>
      <c r="F20" s="72">
        <v>2213603.7999999998</v>
      </c>
      <c r="G20" s="72">
        <v>2506838.42</v>
      </c>
      <c r="H20" s="72">
        <v>2767187.4799999995</v>
      </c>
      <c r="I20" s="72">
        <v>3329028.58</v>
      </c>
      <c r="J20" s="72">
        <v>3340526.3299999991</v>
      </c>
      <c r="K20" s="72">
        <v>3495861.5900000003</v>
      </c>
      <c r="L20" s="72">
        <v>3891307.9200000009</v>
      </c>
      <c r="M20" s="72">
        <v>4168140.12</v>
      </c>
      <c r="N20" s="72">
        <v>4446569.7500000009</v>
      </c>
      <c r="O20" s="72">
        <v>4495786.1399999997</v>
      </c>
      <c r="P20" s="72">
        <v>4600041.1100000003</v>
      </c>
      <c r="Q20" s="72">
        <v>4723756.41</v>
      </c>
      <c r="R20" s="72">
        <v>4842136.72</v>
      </c>
      <c r="S20" s="72">
        <v>5106838.9600000009</v>
      </c>
      <c r="T20" s="72">
        <v>5278300.5200000014</v>
      </c>
      <c r="U20" s="72">
        <v>5642952.870000001</v>
      </c>
      <c r="V20" s="72">
        <v>6218998.3399999999</v>
      </c>
      <c r="W20" s="72">
        <v>6379134.0000000009</v>
      </c>
    </row>
    <row r="21" spans="1:24">
      <c r="A21" s="18" t="s">
        <v>134</v>
      </c>
      <c r="B21" s="72">
        <v>650875.42000000004</v>
      </c>
      <c r="C21" s="72">
        <v>2186679.25</v>
      </c>
      <c r="D21" s="72">
        <v>1722401.2599999998</v>
      </c>
      <c r="E21" s="72">
        <v>1967910.5999999994</v>
      </c>
      <c r="F21" s="72">
        <v>2138627.89</v>
      </c>
      <c r="G21" s="72">
        <v>2388137.9799999995</v>
      </c>
      <c r="H21" s="72">
        <v>2620379.0999999996</v>
      </c>
      <c r="I21" s="72">
        <v>3163965.86</v>
      </c>
      <c r="J21" s="72">
        <v>3199231.1599999997</v>
      </c>
      <c r="K21" s="72">
        <v>3393257.1</v>
      </c>
      <c r="L21" s="72">
        <v>3629571.83</v>
      </c>
      <c r="M21" s="72">
        <v>3899898.39</v>
      </c>
      <c r="N21" s="72">
        <v>3731588.9</v>
      </c>
      <c r="O21" s="72">
        <v>4036025.8000000007</v>
      </c>
      <c r="P21" s="72">
        <v>4488255.3499999996</v>
      </c>
      <c r="Q21" s="72">
        <v>4717858.34</v>
      </c>
      <c r="R21" s="72">
        <v>4730524.58</v>
      </c>
      <c r="S21" s="72">
        <v>5204944.91</v>
      </c>
      <c r="T21" s="72">
        <v>5545032.4199999999</v>
      </c>
      <c r="U21" s="72">
        <v>6017381.9800000004</v>
      </c>
      <c r="V21" s="72">
        <v>6721728.7400000002</v>
      </c>
      <c r="W21" s="72">
        <v>7216188.29</v>
      </c>
    </row>
    <row r="22" spans="1:24">
      <c r="A22" s="18" t="s">
        <v>135</v>
      </c>
      <c r="B22" s="72">
        <v>101509.64000000001</v>
      </c>
      <c r="C22" s="72">
        <v>30437.59</v>
      </c>
      <c r="D22" s="72">
        <v>32767.989999999998</v>
      </c>
      <c r="E22" s="72">
        <v>30660.059999999998</v>
      </c>
      <c r="F22" s="72">
        <v>31424.77</v>
      </c>
      <c r="G22" s="72">
        <v>30624.699999999997</v>
      </c>
      <c r="H22" s="72">
        <v>34802.660000000003</v>
      </c>
      <c r="I22" s="72">
        <v>38999.4</v>
      </c>
      <c r="J22" s="72">
        <v>6038938.4800000004</v>
      </c>
      <c r="K22" s="72">
        <v>6312323.8099999987</v>
      </c>
      <c r="L22" s="72">
        <v>6795114.2000000002</v>
      </c>
      <c r="M22" s="72">
        <v>7437005.7399999993</v>
      </c>
      <c r="N22" s="72">
        <v>7607751.3700000001</v>
      </c>
      <c r="O22" s="72">
        <v>8059530.6200000001</v>
      </c>
      <c r="P22" s="72">
        <v>9139980.3300000038</v>
      </c>
      <c r="Q22" s="72">
        <v>8907753.9799999986</v>
      </c>
      <c r="R22" s="72">
        <v>9276782.8100000005</v>
      </c>
      <c r="S22" s="72">
        <v>10095556.050000001</v>
      </c>
      <c r="T22" s="72">
        <v>11372285.640000002</v>
      </c>
      <c r="U22" s="72">
        <v>11718720.459999997</v>
      </c>
      <c r="V22" s="72">
        <v>12831653.32</v>
      </c>
      <c r="W22" s="72">
        <v>14300730.630000001</v>
      </c>
    </row>
    <row r="23" spans="1:24" s="66" customFormat="1">
      <c r="A23" s="49" t="s">
        <v>130</v>
      </c>
      <c r="B23" s="73">
        <f t="shared" ref="B23:W23" si="1">SUM(B17:B22)</f>
        <v>13874613.550000003</v>
      </c>
      <c r="C23" s="73">
        <f t="shared" si="1"/>
        <v>27228825.940000001</v>
      </c>
      <c r="D23" s="73">
        <f t="shared" si="1"/>
        <v>24223788.599999998</v>
      </c>
      <c r="E23" s="73">
        <f t="shared" si="1"/>
        <v>23486488.850000001</v>
      </c>
      <c r="F23" s="73">
        <f t="shared" si="1"/>
        <v>25110594.75</v>
      </c>
      <c r="G23" s="73">
        <f t="shared" si="1"/>
        <v>27387751.609999999</v>
      </c>
      <c r="H23" s="73">
        <f t="shared" si="1"/>
        <v>29564705.250000004</v>
      </c>
      <c r="I23" s="73">
        <f t="shared" si="1"/>
        <v>32332457.160000004</v>
      </c>
      <c r="J23" s="73">
        <f t="shared" si="1"/>
        <v>39796460.609999999</v>
      </c>
      <c r="K23" s="73">
        <f t="shared" si="1"/>
        <v>42841797.75</v>
      </c>
      <c r="L23" s="73">
        <f t="shared" si="1"/>
        <v>46886682.389999993</v>
      </c>
      <c r="M23" s="73">
        <f t="shared" si="1"/>
        <v>50751816.830000013</v>
      </c>
      <c r="N23" s="73">
        <f t="shared" si="1"/>
        <v>51712953.359999992</v>
      </c>
      <c r="O23" s="73">
        <f t="shared" si="1"/>
        <v>53453482.07</v>
      </c>
      <c r="P23" s="73">
        <f t="shared" si="1"/>
        <v>56524143.730000004</v>
      </c>
      <c r="Q23" s="73">
        <f t="shared" si="1"/>
        <v>56726287.420000009</v>
      </c>
      <c r="R23" s="73">
        <f t="shared" si="1"/>
        <v>57309989.170000002</v>
      </c>
      <c r="S23" s="73">
        <f t="shared" si="1"/>
        <v>60580337.039999992</v>
      </c>
      <c r="T23" s="73">
        <f>SUM(T17:T22)</f>
        <v>63739187.300000004</v>
      </c>
      <c r="U23" s="73">
        <f>SUM(U17:U22)</f>
        <v>66477072.560000002</v>
      </c>
      <c r="V23" s="73">
        <f t="shared" si="1"/>
        <v>73669016.409999996</v>
      </c>
      <c r="W23" s="73">
        <f t="shared" si="1"/>
        <v>80041094.519999996</v>
      </c>
      <c r="X23" s="62"/>
    </row>
    <row r="24" spans="1:24">
      <c r="P24" s="89"/>
      <c r="Q24" s="89"/>
    </row>
    <row r="25" spans="1:24">
      <c r="P25" s="80"/>
      <c r="Q25" s="80"/>
    </row>
    <row r="26" spans="1:24">
      <c r="B26" s="102" t="s">
        <v>52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1:24">
      <c r="B27" s="105" t="s">
        <v>144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1:24">
      <c r="A28" s="52"/>
      <c r="B28" s="36">
        <v>2002</v>
      </c>
      <c r="C28" s="36">
        <v>2003</v>
      </c>
      <c r="D28" s="36">
        <v>2004</v>
      </c>
      <c r="E28" s="36">
        <v>2005</v>
      </c>
      <c r="F28" s="36">
        <v>2006</v>
      </c>
      <c r="G28" s="36">
        <v>2007</v>
      </c>
      <c r="H28" s="36">
        <v>2008</v>
      </c>
      <c r="I28" s="36">
        <v>2009</v>
      </c>
      <c r="J28" s="36">
        <v>2010</v>
      </c>
      <c r="K28" s="36">
        <v>2011</v>
      </c>
      <c r="L28" s="36">
        <v>2012</v>
      </c>
      <c r="M28" s="36">
        <v>2013</v>
      </c>
      <c r="N28" s="36">
        <v>2014</v>
      </c>
      <c r="O28" s="36">
        <v>2015</v>
      </c>
      <c r="P28" s="36">
        <f>P4</f>
        <v>2016</v>
      </c>
      <c r="Q28" s="36">
        <f t="shared" ref="Q28:R28" si="2">Q4</f>
        <v>2017</v>
      </c>
      <c r="R28" s="36">
        <f t="shared" si="2"/>
        <v>2018</v>
      </c>
      <c r="S28" s="36">
        <v>2019</v>
      </c>
      <c r="T28" s="36">
        <v>2020</v>
      </c>
      <c r="U28" s="36">
        <v>2021</v>
      </c>
      <c r="V28" s="36">
        <v>2022</v>
      </c>
      <c r="W28" s="36">
        <v>2023</v>
      </c>
    </row>
    <row r="29" spans="1:24">
      <c r="A29" s="57" t="s">
        <v>53</v>
      </c>
      <c r="B29" s="77">
        <f>B11/DOP_GUP!B11</f>
        <v>0.94452141201295503</v>
      </c>
      <c r="C29" s="77">
        <f>C11/DOP_GUP!C11</f>
        <v>0.90575123774051269</v>
      </c>
      <c r="D29" s="77">
        <f>D11/DOP_GUP!D11</f>
        <v>0.9180996999595612</v>
      </c>
      <c r="E29" s="77">
        <f>E11/DOP_GUP!E11</f>
        <v>0.9207924915920358</v>
      </c>
      <c r="F29" s="77">
        <f>F11/DOP_GUP!F11</f>
        <v>0.923248030146812</v>
      </c>
      <c r="G29" s="77">
        <f>G11/DOP_GUP!G11</f>
        <v>0.91961508380305423</v>
      </c>
      <c r="H29" s="77">
        <f>H11/DOP_GUP!H11</f>
        <v>0.91600245904532485</v>
      </c>
      <c r="I29" s="77">
        <f>I11/DOP_GUP!I11</f>
        <v>0.91187939435266352</v>
      </c>
      <c r="J29" s="77">
        <f>J11/DOP_GUP!J11</f>
        <v>0.89341528215545341</v>
      </c>
      <c r="K29" s="77">
        <f>K11/DOP_GUP!K11</f>
        <v>0.88976423575165309</v>
      </c>
      <c r="L29" s="77">
        <f>L11/DOP_GUP!L11</f>
        <v>0.88848778374121662</v>
      </c>
      <c r="M29" s="77">
        <f>M11/DOP_GUP!M11</f>
        <v>0.88436390123742481</v>
      </c>
      <c r="N29" s="77">
        <f>N11/DOP_GUP!N11</f>
        <v>0.88713979037615964</v>
      </c>
      <c r="O29" s="77">
        <f>O11/DOP_GUP!O11</f>
        <v>0.88560273097381292</v>
      </c>
      <c r="P29" s="77">
        <f>P11/DOP_GUP!P11</f>
        <v>0.88343535809524321</v>
      </c>
      <c r="Q29" s="77">
        <f>Q11/DOP_GUP!Q11</f>
        <v>0.88411757313268546</v>
      </c>
      <c r="R29" s="77">
        <f>R11/DOP_GUP!R11</f>
        <v>0.88290023608253376</v>
      </c>
      <c r="S29" s="77">
        <f>S11/DOP_GUP!S11</f>
        <v>0.88158168692950023</v>
      </c>
      <c r="T29" s="77">
        <f>T11/DOP_GUP!T11</f>
        <v>0.87844331431018852</v>
      </c>
      <c r="U29" s="77">
        <f>U11/DOP_GUP!U11</f>
        <v>0.87533456539115262</v>
      </c>
      <c r="V29" s="77">
        <f>V11/DOP_GUP!V11</f>
        <v>0.87315015586628908</v>
      </c>
      <c r="W29" s="77">
        <f>W11/DOP_GUP!W11</f>
        <v>0.87436791791959467</v>
      </c>
    </row>
    <row r="30" spans="1:24">
      <c r="A30" s="53" t="s">
        <v>145</v>
      </c>
      <c r="B30" s="77">
        <f>B11/Dépenses_Uitgaven!B11</f>
        <v>0.83435358199268406</v>
      </c>
      <c r="C30" s="77">
        <f>C11/Dépenses_Uitgaven!C11</f>
        <v>0.77366535064251296</v>
      </c>
      <c r="D30" s="77">
        <f>D11/Dépenses_Uitgaven!D11</f>
        <v>0.77237154186237533</v>
      </c>
      <c r="E30" s="77">
        <f>E11/Dépenses_Uitgaven!E11</f>
        <v>0.7699294277652402</v>
      </c>
      <c r="F30" s="77">
        <f>F11/Dépenses_Uitgaven!F11</f>
        <v>0.80870502120166465</v>
      </c>
      <c r="G30" s="77">
        <f>G11/Dépenses_Uitgaven!G11</f>
        <v>0.80542462217258393</v>
      </c>
      <c r="H30" s="77">
        <f>H11/Dépenses_Uitgaven!H11</f>
        <v>0.78901773773240913</v>
      </c>
      <c r="I30" s="77">
        <f>I11/Dépenses_Uitgaven!I11</f>
        <v>0.77351703792746374</v>
      </c>
      <c r="J30" s="77">
        <f>J11/Dépenses_Uitgaven!J11</f>
        <v>0.76493183923518537</v>
      </c>
      <c r="K30" s="77">
        <f>K11/Dépenses_Uitgaven!K11</f>
        <v>0.76667527107157207</v>
      </c>
      <c r="L30" s="77">
        <f>L11/Dépenses_Uitgaven!L11</f>
        <v>0.78082598103058687</v>
      </c>
      <c r="M30" s="77">
        <f>M11/Dépenses_Uitgaven!M11</f>
        <v>0.77597960083737461</v>
      </c>
      <c r="N30" s="77">
        <f>N11/Dépenses_Uitgaven!N11</f>
        <v>0.78696687557734746</v>
      </c>
      <c r="O30" s="77">
        <f>O11/Dépenses_Uitgaven!O11</f>
        <v>0.78733834832517935</v>
      </c>
      <c r="P30" s="77">
        <f>P11/Dépenses_Uitgaven!P11</f>
        <v>0.78849308729167356</v>
      </c>
      <c r="Q30" s="77">
        <f>Q11/Dépenses_Uitgaven!Q11</f>
        <v>0.78795206333458057</v>
      </c>
      <c r="R30" s="77">
        <f>R11/Dépenses_Uitgaven!R11</f>
        <v>0.78117852648335651</v>
      </c>
      <c r="S30" s="77">
        <f>S11/Dépenses_Uitgaven!S11</f>
        <v>0.78204908560235542</v>
      </c>
      <c r="T30" s="77">
        <f>T11/Dépenses_Uitgaven!T11</f>
        <v>0.7816764619970904</v>
      </c>
      <c r="U30" s="77">
        <f>U11/Dépenses_Uitgaven!U11</f>
        <v>0.7812442227020342</v>
      </c>
      <c r="V30" s="77">
        <f>V11/Dépenses_Uitgaven!V11</f>
        <v>0.78178885917539209</v>
      </c>
      <c r="W30" s="77">
        <f>W11/Dépenses_Uitgaven!W11</f>
        <v>0.78479424426280564</v>
      </c>
    </row>
    <row r="32" spans="1:24">
      <c r="B32" s="102" t="s">
        <v>54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</row>
    <row r="33" spans="1:23">
      <c r="B33" s="105" t="s">
        <v>143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7"/>
    </row>
    <row r="34" spans="1:23">
      <c r="A34" s="52"/>
      <c r="B34" s="36">
        <v>2002</v>
      </c>
      <c r="C34" s="36">
        <v>2003</v>
      </c>
      <c r="D34" s="36">
        <v>2004</v>
      </c>
      <c r="E34" s="36">
        <v>2005</v>
      </c>
      <c r="F34" s="36">
        <v>2006</v>
      </c>
      <c r="G34" s="36">
        <v>2007</v>
      </c>
      <c r="H34" s="36">
        <v>2008</v>
      </c>
      <c r="I34" s="36">
        <v>2009</v>
      </c>
      <c r="J34" s="36">
        <v>2010</v>
      </c>
      <c r="K34" s="36">
        <v>2011</v>
      </c>
      <c r="L34" s="36">
        <v>2012</v>
      </c>
      <c r="M34" s="36">
        <v>2013</v>
      </c>
      <c r="N34" s="36">
        <v>2014</v>
      </c>
      <c r="O34" s="36">
        <v>2015</v>
      </c>
      <c r="P34" s="36">
        <f>P4</f>
        <v>2016</v>
      </c>
      <c r="Q34" s="36">
        <f>Q4</f>
        <v>2017</v>
      </c>
      <c r="R34" s="36">
        <f>R4</f>
        <v>2018</v>
      </c>
      <c r="S34" s="36">
        <v>2019</v>
      </c>
      <c r="T34" s="36">
        <v>2020</v>
      </c>
      <c r="U34" s="36">
        <v>2021</v>
      </c>
      <c r="V34" s="36">
        <v>2022</v>
      </c>
      <c r="W34" s="36">
        <v>2023</v>
      </c>
    </row>
    <row r="35" spans="1:23">
      <c r="A35" s="57" t="s">
        <v>53</v>
      </c>
      <c r="B35" s="77">
        <f>B23/DOP_GUP!B11</f>
        <v>5.5478586947417176E-2</v>
      </c>
      <c r="C35" s="77">
        <f>C23/DOP_GUP!C11</f>
        <v>9.4248762259487293E-2</v>
      </c>
      <c r="D35" s="77">
        <f>D23/DOP_GUP!D11</f>
        <v>8.1900300040438939E-2</v>
      </c>
      <c r="E35" s="77">
        <f>E23/DOP_GUP!E11</f>
        <v>7.9207508407964311E-2</v>
      </c>
      <c r="F35" s="77">
        <f>F23/DOP_GUP!F11</f>
        <v>7.6751289347320728E-2</v>
      </c>
      <c r="G35" s="77">
        <f>G23/DOP_GUP!G11</f>
        <v>8.038491619694578E-2</v>
      </c>
      <c r="H35" s="77">
        <f>H23/DOP_GUP!H11</f>
        <v>8.3997540954675196E-2</v>
      </c>
      <c r="I35" s="77">
        <f>I23/DOP_GUP!I11</f>
        <v>8.812060564733637E-2</v>
      </c>
      <c r="J35" s="77">
        <f>J23/DOP_GUP!J11</f>
        <v>0.10658471784454655</v>
      </c>
      <c r="K35" s="77">
        <f>K23/DOP_GUP!K11</f>
        <v>0.11023576242145389</v>
      </c>
      <c r="L35" s="77">
        <f>L23/DOP_GUP!L11</f>
        <v>0.11151221618743333</v>
      </c>
      <c r="M35" s="77">
        <f>M23/DOP_GUP!M11</f>
        <v>0.11563609876257522</v>
      </c>
      <c r="N35" s="77">
        <f>N23/DOP_GUP!N11</f>
        <v>0.11286020962384019</v>
      </c>
      <c r="O35" s="77">
        <f>O23/DOP_GUP!O11</f>
        <v>0.11439726902618719</v>
      </c>
      <c r="P35" s="77">
        <f>P23/DOP_GUP!P11</f>
        <v>0.11656464149231488</v>
      </c>
      <c r="Q35" s="77">
        <f>Q23/DOP_GUP!Q11</f>
        <v>0.11590465970638696</v>
      </c>
      <c r="R35" s="77">
        <f>R23/DOP_GUP!R11</f>
        <v>0.11669322902410734</v>
      </c>
      <c r="S35" s="77">
        <f>S23/DOP_GUP!S11</f>
        <v>0.1184151244414226</v>
      </c>
      <c r="T35" s="77">
        <f>T23/DOP_GUP!T11</f>
        <v>0.12152351119762567</v>
      </c>
      <c r="U35" s="77">
        <f>U23/DOP_GUP!U11</f>
        <v>0.1246336561284571</v>
      </c>
      <c r="V35" s="77">
        <f>V23/DOP_GUP!V11</f>
        <v>0.12671614692338334</v>
      </c>
      <c r="W35" s="77">
        <f>W23/DOP_GUP!W11</f>
        <v>0.12465968090197702</v>
      </c>
    </row>
    <row r="36" spans="1:23">
      <c r="A36" s="53" t="s">
        <v>145</v>
      </c>
      <c r="B36" s="77">
        <f>B23/Dépenses_Uitgaven!B11</f>
        <v>4.9007631965505082E-2</v>
      </c>
      <c r="C36" s="77">
        <f>C23/Dépenses_Uitgaven!C11</f>
        <v>8.0504446102671476E-2</v>
      </c>
      <c r="D36" s="77">
        <f>D23/Dépenses_Uitgaven!D11</f>
        <v>6.8900426635594411E-2</v>
      </c>
      <c r="E36" s="77">
        <f>E23/Dépenses_Uitgaven!E11</f>
        <v>6.6230113929158688E-2</v>
      </c>
      <c r="F36" s="77">
        <f>F23/Dépenses_Uitgaven!F11</f>
        <v>6.7229120509480073E-2</v>
      </c>
      <c r="G36" s="77">
        <f>G23/Dépenses_Uitgaven!G11</f>
        <v>7.0403358858091028E-2</v>
      </c>
      <c r="H36" s="77">
        <f>H23/Dépenses_Uitgaven!H11</f>
        <v>7.2353026004118859E-2</v>
      </c>
      <c r="I36" s="77">
        <f>I23/Dépenses_Uitgaven!I11</f>
        <v>7.4749786301608473E-2</v>
      </c>
      <c r="J36" s="77">
        <f>J23/Dépenses_Uitgaven!J11</f>
        <v>9.1256603601510958E-2</v>
      </c>
      <c r="K36" s="77">
        <f>K23/Dépenses_Uitgaven!K11</f>
        <v>9.4985873381225702E-2</v>
      </c>
      <c r="L36" s="77">
        <f>L23/Dépenses_Uitgaven!L11</f>
        <v>9.7999811809239515E-2</v>
      </c>
      <c r="M36" s="77">
        <f>M23/Dépenses_Uitgaven!M11</f>
        <v>0.1014641751372032</v>
      </c>
      <c r="N36" s="77">
        <f>N23/Dépenses_Uitgaven!N11</f>
        <v>0.10011640499973318</v>
      </c>
      <c r="O36" s="77">
        <f>O23/Dépenses_Uitgaven!O11</f>
        <v>0.1017040188538587</v>
      </c>
      <c r="P36" s="77">
        <f>P23/Dépenses_Uitgaven!P11</f>
        <v>0.10403750902328454</v>
      </c>
      <c r="Q36" s="77">
        <f>Q23/Dépenses_Uitgaven!Q11</f>
        <v>0.10329770444686538</v>
      </c>
      <c r="R36" s="77">
        <f>R23/Dépenses_Uitgaven!R11</f>
        <v>0.10324863554699007</v>
      </c>
      <c r="S36" s="77">
        <f>S23/Dépenses_Uitgaven!S11</f>
        <v>0.10504578437132324</v>
      </c>
      <c r="T36" s="77">
        <f>T23/Dépenses_Uitgaven!T11</f>
        <v>0.10813682196103667</v>
      </c>
      <c r="U36" s="77">
        <f>U23/Dépenses_Uitgaven!U11</f>
        <v>0.11123669469293557</v>
      </c>
      <c r="V36" s="77">
        <f>V23/Dépenses_Uitgaven!V11</f>
        <v>0.1134573146173769</v>
      </c>
      <c r="W36" s="77">
        <f>W23/Dépenses_Uitgaven!W11</f>
        <v>0.11188905500591118</v>
      </c>
    </row>
    <row r="39" spans="1:23">
      <c r="B39" s="102" t="s">
        <v>58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4"/>
    </row>
    <row r="40" spans="1:23">
      <c r="B40" s="105" t="s">
        <v>181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7"/>
    </row>
    <row r="41" spans="1:23">
      <c r="A41" s="52"/>
      <c r="B41" s="36">
        <v>2002</v>
      </c>
      <c r="C41" s="36">
        <v>2003</v>
      </c>
      <c r="D41" s="36">
        <v>2004</v>
      </c>
      <c r="E41" s="36">
        <v>2005</v>
      </c>
      <c r="F41" s="36">
        <v>2006</v>
      </c>
      <c r="G41" s="36">
        <v>2007</v>
      </c>
      <c r="H41" s="36">
        <v>2008</v>
      </c>
      <c r="I41" s="36">
        <v>2009</v>
      </c>
      <c r="J41" s="36">
        <v>2010</v>
      </c>
      <c r="K41" s="36">
        <v>2011</v>
      </c>
      <c r="L41" s="36">
        <v>2012</v>
      </c>
      <c r="M41" s="36">
        <v>2013</v>
      </c>
      <c r="N41" s="36">
        <v>2014</v>
      </c>
      <c r="O41" s="36">
        <v>2015</v>
      </c>
      <c r="P41" s="36">
        <v>2016</v>
      </c>
      <c r="Q41" s="36">
        <v>2017</v>
      </c>
      <c r="R41" s="36">
        <v>2018</v>
      </c>
      <c r="S41" s="36">
        <v>2019</v>
      </c>
      <c r="T41" s="36">
        <v>2020</v>
      </c>
      <c r="U41" s="36">
        <v>2021</v>
      </c>
      <c r="V41" s="36">
        <v>2022</v>
      </c>
      <c r="W41" s="36">
        <v>2023</v>
      </c>
    </row>
    <row r="42" spans="1:23">
      <c r="A42" s="49" t="s">
        <v>130</v>
      </c>
      <c r="B42" s="54">
        <f>B11+B23-DOP_GUP!B11</f>
        <v>-0.26000002026557922</v>
      </c>
      <c r="C42" s="54">
        <f>C11+C23-DOP_GUP!C11</f>
        <v>0</v>
      </c>
      <c r="D42" s="54">
        <f>D11+D23-DOP_GUP!D11</f>
        <v>0</v>
      </c>
      <c r="E42" s="54">
        <f>E11+E23-DOP_GUP!E11</f>
        <v>0</v>
      </c>
      <c r="F42" s="54">
        <f>F11+F23-DOP_GUP!F11</f>
        <v>-222.63999998569489</v>
      </c>
      <c r="G42" s="54">
        <f>G11+G23-DOP_GUP!G11</f>
        <v>0</v>
      </c>
      <c r="H42" s="54">
        <f>H11+H23-DOP_GUP!H11</f>
        <v>0</v>
      </c>
      <c r="I42" s="54">
        <f>I11+I23-DOP_GUP!I11</f>
        <v>0</v>
      </c>
      <c r="J42" s="54">
        <f>J11+J23-DOP_GUP!J11</f>
        <v>0</v>
      </c>
      <c r="K42" s="54">
        <f>K11+K23-DOP_GUP!K11</f>
        <v>-0.70999991893768311</v>
      </c>
      <c r="L42" s="54">
        <f>L11+L23-DOP_GUP!L11</f>
        <v>-3.0000030994415283E-2</v>
      </c>
      <c r="M42" s="54">
        <f>M11+M23-DOP_GUP!M11</f>
        <v>0</v>
      </c>
      <c r="N42" s="54">
        <f>N11+N23-DOP_GUP!N11</f>
        <v>0</v>
      </c>
      <c r="O42" s="54">
        <f>O11+O23-DOP_GUP!O11</f>
        <v>0</v>
      </c>
      <c r="P42" s="54">
        <f>P11+P23-DOP_GUP!P11</f>
        <v>-0.19999998807907104</v>
      </c>
      <c r="Q42" s="54">
        <f>Q11+Q23-DOP_GUP!Q11</f>
        <v>10881.240000009537</v>
      </c>
      <c r="R42" s="54">
        <f>R11+R23-DOP_GUP!R11</f>
        <v>-199656.05999994278</v>
      </c>
      <c r="S42" s="54">
        <f>S11+S23-DOP_GUP!S11</f>
        <v>-1631.2799999713898</v>
      </c>
      <c r="T42" s="54">
        <f>T11+T23-DOP_GUP!T11</f>
        <v>-17400.050000011921</v>
      </c>
      <c r="U42" s="54">
        <f>U11+U23-DOP_GUP!U11</f>
        <v>-16949.999000072479</v>
      </c>
      <c r="V42" s="54">
        <f>V11+V23-DOP_GUP!V11</f>
        <v>-77727.599999904633</v>
      </c>
      <c r="W42" s="54">
        <f>W11+W23-DOP_GUP!W11</f>
        <v>-624356.27999997139</v>
      </c>
    </row>
    <row r="45" spans="1:23">
      <c r="N45" s="82"/>
      <c r="O45" s="82"/>
      <c r="P45" s="82"/>
      <c r="Q45" s="82"/>
    </row>
  </sheetData>
  <mergeCells count="10">
    <mergeCell ref="B39:W39"/>
    <mergeCell ref="B40:W40"/>
    <mergeCell ref="B33:W33"/>
    <mergeCell ref="B27:W27"/>
    <mergeCell ref="B15:W15"/>
    <mergeCell ref="B3:W3"/>
    <mergeCell ref="B2:W2"/>
    <mergeCell ref="B14:W14"/>
    <mergeCell ref="B26:W26"/>
    <mergeCell ref="B32:W32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Z83"/>
  <sheetViews>
    <sheetView topLeftCell="A54" zoomScaleNormal="100" workbookViewId="0">
      <selection activeCell="B63" sqref="B63:W63"/>
    </sheetView>
  </sheetViews>
  <sheetFormatPr baseColWidth="10" defaultColWidth="10.83203125" defaultRowHeight="13"/>
  <cols>
    <col min="1" max="1" width="47.5" style="42" bestFit="1" customWidth="1"/>
    <col min="2" max="23" width="13.6640625" style="42" bestFit="1" customWidth="1"/>
    <col min="24" max="24" width="10.83203125" style="42"/>
    <col min="25" max="25" width="12.5" style="42" bestFit="1" customWidth="1"/>
    <col min="26" max="16384" width="10.83203125" style="42"/>
  </cols>
  <sheetData>
    <row r="2" spans="1:23">
      <c r="B2" s="102" t="s">
        <v>60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3">
      <c r="B3" s="105" t="s">
        <v>141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3">
      <c r="A4" s="35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3">
      <c r="A5" s="18" t="s">
        <v>128</v>
      </c>
      <c r="B5" s="72">
        <v>93759476.590000004</v>
      </c>
      <c r="C5" s="72">
        <v>115169248.34</v>
      </c>
      <c r="D5" s="72">
        <v>113606772.56999999</v>
      </c>
      <c r="E5" s="72">
        <v>108527391.73999999</v>
      </c>
      <c r="F5" s="72">
        <v>127343335.44000001</v>
      </c>
      <c r="G5" s="72">
        <v>134167533.16</v>
      </c>
      <c r="H5" s="72">
        <v>135537657.38</v>
      </c>
      <c r="I5" s="72">
        <v>135830016.80000001</v>
      </c>
      <c r="J5" s="72">
        <v>140401850.47</v>
      </c>
      <c r="K5" s="72">
        <v>146369920.54999998</v>
      </c>
      <c r="L5" s="72">
        <f>operationVScalog!L5</f>
        <v>157211876.02000004</v>
      </c>
      <c r="M5" s="72">
        <f>operationVScalog!M5</f>
        <v>160363359.09000003</v>
      </c>
      <c r="N5" s="72">
        <f>operationVScalog!N5</f>
        <v>167570683.86000001</v>
      </c>
      <c r="O5" s="72">
        <f>operationVScalog!O5</f>
        <v>167790828.14000002</v>
      </c>
      <c r="P5" s="72">
        <f>operationVScalog!P5</f>
        <v>171848158.23000005</v>
      </c>
      <c r="Q5" s="72">
        <f>operationVScalog!Q5</f>
        <v>174944000.61000001</v>
      </c>
      <c r="R5" s="72">
        <f>operationVScalog!R5</f>
        <v>173864956.56</v>
      </c>
      <c r="S5" s="72">
        <f>operationVScalog!S5</f>
        <v>179022751.09</v>
      </c>
      <c r="T5" s="72">
        <f>operationVScalog!T5</f>
        <v>186914293.52000001</v>
      </c>
      <c r="U5" s="72">
        <v>188890069.00999996</v>
      </c>
      <c r="V5" s="72">
        <f>operationVScalog!V5</f>
        <v>204129904.96999997</v>
      </c>
      <c r="W5" s="88">
        <f>operationVScalog!W5</f>
        <v>222428615.09000003</v>
      </c>
    </row>
    <row r="6" spans="1:23">
      <c r="A6" s="18" t="s">
        <v>129</v>
      </c>
      <c r="B6" s="72">
        <v>28492597.809999999</v>
      </c>
      <c r="C6" s="72">
        <v>28913906.580000002</v>
      </c>
      <c r="D6" s="72">
        <v>34532641.57</v>
      </c>
      <c r="E6" s="72">
        <v>33048906.559999999</v>
      </c>
      <c r="F6" s="72">
        <v>34780468.610000007</v>
      </c>
      <c r="G6" s="72">
        <v>36081585.00999999</v>
      </c>
      <c r="H6" s="72">
        <v>37505213.729999997</v>
      </c>
      <c r="I6" s="72">
        <v>40369562.330000006</v>
      </c>
      <c r="J6" s="72">
        <v>39621232.490000002</v>
      </c>
      <c r="K6" s="72">
        <v>41259396.270000003</v>
      </c>
      <c r="L6" s="72">
        <f>operationVScalog!L6</f>
        <v>44942907.210000001</v>
      </c>
      <c r="M6" s="72">
        <f>operationVScalog!M6</f>
        <v>48076164.759999998</v>
      </c>
      <c r="N6" s="72">
        <f>operationVScalog!N6</f>
        <v>50468123.679999992</v>
      </c>
      <c r="O6" s="72">
        <f>operationVScalog!O6</f>
        <v>53119069.730000012</v>
      </c>
      <c r="P6" s="72">
        <f>operationVScalog!P6</f>
        <v>54745304.99000001</v>
      </c>
      <c r="Q6" s="72">
        <f>operationVScalog!Q6</f>
        <v>53909001.409999989</v>
      </c>
      <c r="R6" s="72">
        <f>operationVScalog!R6</f>
        <v>55537250.580000021</v>
      </c>
      <c r="S6" s="72">
        <f>operationVScalog!S6</f>
        <v>57061701.960000001</v>
      </c>
      <c r="T6" s="72">
        <f>operationVScalog!T6</f>
        <v>57880822.119999997</v>
      </c>
      <c r="U6" s="72">
        <f>operationVScalog!U6</f>
        <v>59374550.940000005</v>
      </c>
      <c r="V6" s="72">
        <f>operationVScalog!V6</f>
        <v>67087977.909999996</v>
      </c>
      <c r="W6" s="72">
        <f>operationVScalog!W6</f>
        <v>75655215.689999998</v>
      </c>
    </row>
    <row r="7" spans="1:23">
      <c r="A7" s="18" t="s">
        <v>182</v>
      </c>
      <c r="B7" s="72">
        <v>36763731.880000003</v>
      </c>
      <c r="C7" s="72">
        <v>37418331.140000001</v>
      </c>
      <c r="D7" s="72">
        <v>37392842.660000004</v>
      </c>
      <c r="E7" s="72">
        <v>40665527.870000005</v>
      </c>
      <c r="F7" s="72">
        <v>42901830.010000005</v>
      </c>
      <c r="G7" s="72">
        <v>43591817.479999997</v>
      </c>
      <c r="H7" s="72">
        <v>44958532.510000005</v>
      </c>
      <c r="I7" s="72">
        <v>46233380.949999996</v>
      </c>
      <c r="J7" s="72">
        <v>47729079.590000004</v>
      </c>
      <c r="K7" s="72">
        <v>48120501.18</v>
      </c>
      <c r="L7" s="72">
        <f>operationVScalog!L7</f>
        <v>54648816.390000001</v>
      </c>
      <c r="M7" s="72">
        <f>operationVScalog!M7</f>
        <v>57905396.980000004</v>
      </c>
      <c r="N7" s="72">
        <f>operationVScalog!N7</f>
        <v>60071332.649999976</v>
      </c>
      <c r="O7" s="72">
        <f>operationVScalog!O7</f>
        <v>59978977.93999999</v>
      </c>
      <c r="P7" s="72">
        <f>operationVScalog!P7</f>
        <v>61188075.330000006</v>
      </c>
      <c r="Q7" s="72">
        <f>operationVScalog!Q7</f>
        <v>62468512.759999998</v>
      </c>
      <c r="R7" s="72">
        <f>operationVScalog!R7</f>
        <v>63550575.250000007</v>
      </c>
      <c r="S7" s="72">
        <f>operationVScalog!S7</f>
        <v>69689114.639999986</v>
      </c>
      <c r="T7" s="72">
        <f>operationVScalog!T7</f>
        <v>66034373.519999996</v>
      </c>
      <c r="U7" s="72">
        <f>operationVScalog!U7</f>
        <v>67007358.521000013</v>
      </c>
      <c r="V7" s="72">
        <f>operationVScalog!V7</f>
        <v>72686802.849999994</v>
      </c>
      <c r="W7" s="72">
        <f>operationVScalog!W7</f>
        <v>82543229.420000002</v>
      </c>
    </row>
    <row r="8" spans="1:23">
      <c r="A8" s="18" t="s">
        <v>133</v>
      </c>
      <c r="B8" s="72">
        <v>23573661.600000005</v>
      </c>
      <c r="C8" s="72">
        <v>21495864.359999996</v>
      </c>
      <c r="D8" s="72">
        <v>22357564.300000004</v>
      </c>
      <c r="E8" s="72">
        <v>23929857.110000003</v>
      </c>
      <c r="F8" s="72">
        <v>25804338.02</v>
      </c>
      <c r="G8" s="72">
        <v>25459656.550000001</v>
      </c>
      <c r="H8" s="72">
        <v>26616841.189999998</v>
      </c>
      <c r="I8" s="72">
        <v>27345654.599999994</v>
      </c>
      <c r="J8" s="72">
        <v>27609405.010000002</v>
      </c>
      <c r="K8" s="72">
        <v>28612982.990000002</v>
      </c>
      <c r="L8" s="72">
        <f>operationVScalog!L8</f>
        <v>30380922.769999996</v>
      </c>
      <c r="M8" s="72">
        <f>operationVScalog!M8</f>
        <v>32189083.920000002</v>
      </c>
      <c r="N8" s="72">
        <f>operationVScalog!N8</f>
        <v>34357706.050000004</v>
      </c>
      <c r="O8" s="72">
        <f>operationVScalog!O8</f>
        <v>35156341.68</v>
      </c>
      <c r="P8" s="72">
        <f>operationVScalog!P8</f>
        <v>35864417.660000004</v>
      </c>
      <c r="Q8" s="72">
        <f>operationVScalog!Q8</f>
        <v>36178352</v>
      </c>
      <c r="R8" s="72">
        <f>operationVScalog!R8</f>
        <v>36243397.879999995</v>
      </c>
      <c r="S8" s="72">
        <f>operationVScalog!S8</f>
        <v>37016247.380000003</v>
      </c>
      <c r="T8" s="72">
        <f>operationVScalog!T8</f>
        <v>37152734.089999996</v>
      </c>
      <c r="U8" s="72">
        <f>operationVScalog!U8</f>
        <v>37901194.719999999</v>
      </c>
      <c r="V8" s="72">
        <f>operationVScalog!V8</f>
        <v>41456389.369999997</v>
      </c>
      <c r="W8" s="72">
        <f>operationVScalog!W8</f>
        <v>45255223.899999999</v>
      </c>
    </row>
    <row r="9" spans="1:23">
      <c r="A9" s="18" t="s">
        <v>134</v>
      </c>
      <c r="B9" s="72">
        <v>20971393.510000002</v>
      </c>
      <c r="C9" s="72">
        <v>21549582.189999994</v>
      </c>
      <c r="D9" s="72">
        <v>23534222.200000003</v>
      </c>
      <c r="E9" s="72">
        <v>23882062.740000002</v>
      </c>
      <c r="F9" s="72">
        <v>26404242.229999997</v>
      </c>
      <c r="G9" s="72">
        <v>26543257.999999996</v>
      </c>
      <c r="H9" s="72">
        <v>27550160.829999998</v>
      </c>
      <c r="I9" s="72">
        <v>28806556.069999997</v>
      </c>
      <c r="J9" s="72">
        <v>28293805.629999995</v>
      </c>
      <c r="K9" s="72">
        <v>29396418.099999998</v>
      </c>
      <c r="L9" s="72">
        <f>operationVScalog!L9</f>
        <v>31568293.620000001</v>
      </c>
      <c r="M9" s="72">
        <f>operationVScalog!M9</f>
        <v>33269771.600000001</v>
      </c>
      <c r="N9" s="72">
        <f>operationVScalog!N9</f>
        <v>33738067.899999999</v>
      </c>
      <c r="O9" s="72">
        <f>operationVScalog!O9</f>
        <v>34281557.219999999</v>
      </c>
      <c r="P9" s="72">
        <f>operationVScalog!P9</f>
        <v>36390785.959999993</v>
      </c>
      <c r="Q9" s="72">
        <f>operationVScalog!Q9</f>
        <v>36688553.289999984</v>
      </c>
      <c r="R9" s="72">
        <f>operationVScalog!R9</f>
        <v>37783392.850000009</v>
      </c>
      <c r="S9" s="72">
        <f>operationVScalog!S9</f>
        <v>39230387.980000004</v>
      </c>
      <c r="T9" s="72">
        <f>operationVScalog!T9</f>
        <v>39742534.069999993</v>
      </c>
      <c r="U9" s="72">
        <f>operationVScalog!U9</f>
        <v>41132223.229999989</v>
      </c>
      <c r="V9" s="72">
        <f>operationVScalog!V9</f>
        <v>44028952.509999998</v>
      </c>
      <c r="W9" s="72">
        <f>operationVScalog!W9</f>
        <v>47189591.469999999</v>
      </c>
    </row>
    <row r="10" spans="1:23">
      <c r="A10" s="18" t="s">
        <v>135</v>
      </c>
      <c r="B10" s="72">
        <v>32654051.469999999</v>
      </c>
      <c r="C10" s="72">
        <v>37128045.460000001</v>
      </c>
      <c r="D10" s="72">
        <v>40123839.119999997</v>
      </c>
      <c r="E10" s="72">
        <v>42978230.639999993</v>
      </c>
      <c r="F10" s="72">
        <v>44823345.060000002</v>
      </c>
      <c r="G10" s="72">
        <v>47475994.910000004</v>
      </c>
      <c r="H10" s="72">
        <v>50237969.620000005</v>
      </c>
      <c r="I10" s="72">
        <v>55993799.019999996</v>
      </c>
      <c r="J10" s="72">
        <v>49926840.129999995</v>
      </c>
      <c r="K10" s="72">
        <v>52036905.470000014</v>
      </c>
      <c r="L10" s="72">
        <f>operationVScalog!L10</f>
        <v>54822797.029999994</v>
      </c>
      <c r="M10" s="72">
        <f>operationVScalog!M10</f>
        <v>56336909.880000003</v>
      </c>
      <c r="N10" s="72">
        <f>operationVScalog!N10</f>
        <v>60284723.760000005</v>
      </c>
      <c r="O10" s="72">
        <f>operationVScalog!O10</f>
        <v>63481615.159999996</v>
      </c>
      <c r="P10" s="72">
        <f>operationVScalog!P10</f>
        <v>68355834.839999989</v>
      </c>
      <c r="Q10" s="72">
        <f>operationVScalog!Q10</f>
        <v>68518148.359999999</v>
      </c>
      <c r="R10" s="72">
        <f>operationVScalog!R10</f>
        <v>66627444.110000007</v>
      </c>
      <c r="S10" s="72">
        <f>operationVScalog!S10</f>
        <v>68990729.670000017</v>
      </c>
      <c r="T10" s="72">
        <f>operationVScalog!T10</f>
        <v>73019524.929999977</v>
      </c>
      <c r="U10" s="72">
        <f>operationVScalog!U10</f>
        <v>72580364.819999993</v>
      </c>
      <c r="V10" s="72">
        <f>operationVScalog!V10</f>
        <v>78233623.540000007</v>
      </c>
      <c r="W10" s="72">
        <f>operationVScalog!W10</f>
        <v>88339517.890000001</v>
      </c>
    </row>
    <row r="11" spans="1:23" s="62" customFormat="1">
      <c r="A11" s="49" t="s">
        <v>130</v>
      </c>
      <c r="B11" s="73">
        <f t="shared" ref="B11:M11" si="0">SUM(B5:B10)</f>
        <v>236214912.85999998</v>
      </c>
      <c r="C11" s="73">
        <f t="shared" si="0"/>
        <v>261674978.06999999</v>
      </c>
      <c r="D11" s="73">
        <f t="shared" si="0"/>
        <v>271547882.42000002</v>
      </c>
      <c r="E11" s="73">
        <f t="shared" si="0"/>
        <v>273031976.66000003</v>
      </c>
      <c r="F11" s="73">
        <f t="shared" si="0"/>
        <v>302057559.37</v>
      </c>
      <c r="G11" s="73">
        <f t="shared" si="0"/>
        <v>313319845.11000001</v>
      </c>
      <c r="H11" s="73">
        <f t="shared" si="0"/>
        <v>322406375.25999999</v>
      </c>
      <c r="I11" s="73">
        <f t="shared" si="0"/>
        <v>334578969.76999998</v>
      </c>
      <c r="J11" s="73">
        <f t="shared" si="0"/>
        <v>333582213.31999999</v>
      </c>
      <c r="K11" s="73">
        <f t="shared" si="0"/>
        <v>345796124.56000006</v>
      </c>
      <c r="L11" s="73">
        <f t="shared" si="0"/>
        <v>373575613.04000002</v>
      </c>
      <c r="M11" s="73">
        <f t="shared" si="0"/>
        <v>388140686.23000008</v>
      </c>
      <c r="N11" s="73">
        <f t="shared" ref="N11:O11" si="1">SUM(N5:N10)</f>
        <v>406490637.89999998</v>
      </c>
      <c r="O11" s="73">
        <f t="shared" si="1"/>
        <v>413808389.87</v>
      </c>
      <c r="P11" s="73">
        <f t="shared" ref="P11:S11" si="2">SUM(P5:P10)</f>
        <v>428392577.01000005</v>
      </c>
      <c r="Q11" s="73">
        <f t="shared" si="2"/>
        <v>432706568.43000001</v>
      </c>
      <c r="R11" s="73">
        <f t="shared" si="2"/>
        <v>433607017.23000008</v>
      </c>
      <c r="S11" s="73">
        <f t="shared" si="2"/>
        <v>451010932.72000003</v>
      </c>
      <c r="T11" s="73">
        <f t="shared" ref="T11:V11" si="3">SUM(T5:T10)</f>
        <v>460744282.25</v>
      </c>
      <c r="U11" s="73">
        <f t="shared" si="3"/>
        <v>466885761.241</v>
      </c>
      <c r="V11" s="73">
        <f t="shared" si="3"/>
        <v>507623651.15000004</v>
      </c>
      <c r="W11" s="73">
        <f t="shared" ref="W11" si="4">SUM(W5:W10)</f>
        <v>561411393.46000004</v>
      </c>
    </row>
    <row r="14" spans="1:23">
      <c r="B14" s="102" t="s">
        <v>81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3">
      <c r="B15" s="105" t="s">
        <v>146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3">
      <c r="A16" s="35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f>N4</f>
        <v>2014</v>
      </c>
      <c r="O16" s="36">
        <f t="shared" ref="O16:R16" si="5">O4</f>
        <v>2015</v>
      </c>
      <c r="P16" s="36">
        <f t="shared" si="5"/>
        <v>2016</v>
      </c>
      <c r="Q16" s="36">
        <f t="shared" si="5"/>
        <v>2017</v>
      </c>
      <c r="R16" s="36">
        <f t="shared" si="5"/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6">
      <c r="A17" s="18" t="s">
        <v>128</v>
      </c>
      <c r="B17" s="72">
        <v>76600348.040000007</v>
      </c>
      <c r="C17" s="72">
        <v>84162188.629999995</v>
      </c>
      <c r="D17" s="72">
        <v>84196397.819999993</v>
      </c>
      <c r="E17" s="72">
        <v>86831707.859999999</v>
      </c>
      <c r="F17" s="72">
        <v>96591489.260000005</v>
      </c>
      <c r="G17" s="72">
        <v>79605600.680000007</v>
      </c>
      <c r="H17" s="72">
        <v>82251228.959999993</v>
      </c>
      <c r="I17" s="72">
        <v>84428272</v>
      </c>
      <c r="J17" s="72">
        <v>84767798.939999998</v>
      </c>
      <c r="K17" s="72">
        <v>88060785.770000011</v>
      </c>
      <c r="L17" s="72">
        <v>93722191.269999996</v>
      </c>
      <c r="M17" s="72">
        <v>96088828.370000005</v>
      </c>
      <c r="N17" s="72">
        <v>97680060.260000005</v>
      </c>
      <c r="O17" s="72">
        <v>97059159.930000007</v>
      </c>
      <c r="P17" s="72">
        <v>96966131.730000004</v>
      </c>
      <c r="Q17" s="72">
        <v>99573360.219999999</v>
      </c>
      <c r="R17" s="72">
        <v>99022494.439999998</v>
      </c>
      <c r="S17" s="72">
        <v>101311002.14</v>
      </c>
      <c r="T17" s="72">
        <v>103320628.01000001</v>
      </c>
      <c r="U17" s="72">
        <v>104162461.40000001</v>
      </c>
      <c r="V17" s="72">
        <v>113760201.13</v>
      </c>
      <c r="W17" s="88">
        <v>121949619.06</v>
      </c>
    </row>
    <row r="18" spans="1:26">
      <c r="A18" s="18" t="s">
        <v>129</v>
      </c>
      <c r="B18" s="72">
        <v>17969923.719999999</v>
      </c>
      <c r="C18" s="72">
        <v>18428249.02</v>
      </c>
      <c r="D18" s="72">
        <v>22229489.350000001</v>
      </c>
      <c r="E18" s="72">
        <v>22185259.199999999</v>
      </c>
      <c r="F18" s="72">
        <v>22239356.390000001</v>
      </c>
      <c r="G18" s="72">
        <v>23061855.459999997</v>
      </c>
      <c r="H18" s="72">
        <v>24291700.350000001</v>
      </c>
      <c r="I18" s="72">
        <v>25908232.090000004</v>
      </c>
      <c r="J18" s="72">
        <v>25984453.059999999</v>
      </c>
      <c r="K18" s="72">
        <v>26666151.359999999</v>
      </c>
      <c r="L18" s="72">
        <v>28770681.02</v>
      </c>
      <c r="M18" s="72">
        <v>30186627.309999999</v>
      </c>
      <c r="N18" s="72">
        <v>30147833.469999999</v>
      </c>
      <c r="O18" s="72">
        <v>31104052.970000003</v>
      </c>
      <c r="P18" s="72">
        <v>31131612.109999999</v>
      </c>
      <c r="Q18" s="72">
        <v>31076387.43</v>
      </c>
      <c r="R18" s="72">
        <v>32014713.650000002</v>
      </c>
      <c r="S18" s="72">
        <v>32950508.529999997</v>
      </c>
      <c r="T18" s="72">
        <v>32871517.259999998</v>
      </c>
      <c r="U18" s="72">
        <v>33098956.949999999</v>
      </c>
      <c r="V18" s="72">
        <v>37351513.170000002</v>
      </c>
      <c r="W18" s="72">
        <v>41104815.420000002</v>
      </c>
    </row>
    <row r="19" spans="1:26">
      <c r="A19" s="18" t="s">
        <v>182</v>
      </c>
      <c r="B19" s="72">
        <v>24094900.989999998</v>
      </c>
      <c r="C19" s="72">
        <v>23178118.82</v>
      </c>
      <c r="D19" s="72">
        <v>23395161.550000001</v>
      </c>
      <c r="E19" s="72">
        <v>24902317.07</v>
      </c>
      <c r="F19" s="72">
        <v>26527654.109999999</v>
      </c>
      <c r="G19" s="72">
        <v>27027493.899999999</v>
      </c>
      <c r="H19" s="72">
        <v>27903940.359999999</v>
      </c>
      <c r="I19" s="72">
        <v>28329643.559999999</v>
      </c>
      <c r="J19" s="72">
        <v>28737090.239999998</v>
      </c>
      <c r="K19" s="72">
        <v>29087758.979999993</v>
      </c>
      <c r="L19" s="72">
        <v>32959233.269999996</v>
      </c>
      <c r="M19" s="72">
        <v>33987362.159999996</v>
      </c>
      <c r="N19" s="72">
        <v>34584126.740000002</v>
      </c>
      <c r="O19" s="72">
        <v>34119257.529999994</v>
      </c>
      <c r="P19" s="72">
        <v>33821628.620000005</v>
      </c>
      <c r="Q19" s="72">
        <v>34681425.810000002</v>
      </c>
      <c r="R19" s="72">
        <v>35224290.949999996</v>
      </c>
      <c r="S19" s="72">
        <v>39200925.969999999</v>
      </c>
      <c r="T19" s="72">
        <v>36571759.980000004</v>
      </c>
      <c r="U19" s="72">
        <v>37354635.161000006</v>
      </c>
      <c r="V19" s="72">
        <v>39559088.170000002</v>
      </c>
      <c r="W19" s="72">
        <v>43909315.649999999</v>
      </c>
    </row>
    <row r="20" spans="1:26">
      <c r="A20" s="18" t="s">
        <v>133</v>
      </c>
      <c r="B20" s="72">
        <v>13888350.52</v>
      </c>
      <c r="C20" s="72">
        <v>13607645.1</v>
      </c>
      <c r="D20" s="72">
        <v>13987805.35</v>
      </c>
      <c r="E20" s="72">
        <v>15074094.33</v>
      </c>
      <c r="F20" s="72">
        <v>16029641.550000001</v>
      </c>
      <c r="G20" s="72">
        <v>15924015.77</v>
      </c>
      <c r="H20" s="72">
        <v>16583599.970000001</v>
      </c>
      <c r="I20" s="72">
        <v>17078475.379999999</v>
      </c>
      <c r="J20" s="72">
        <v>17167940.559999999</v>
      </c>
      <c r="K20" s="72">
        <v>17740302.289999999</v>
      </c>
      <c r="L20" s="72">
        <v>18771872.73</v>
      </c>
      <c r="M20" s="72">
        <v>19636701.440000001</v>
      </c>
      <c r="N20" s="72">
        <v>20493186.309999999</v>
      </c>
      <c r="O20" s="72">
        <v>20736574.09</v>
      </c>
      <c r="P20" s="72">
        <v>20663396.800000001</v>
      </c>
      <c r="Q20" s="72">
        <v>20907529.699999999</v>
      </c>
      <c r="R20" s="72">
        <v>20986124.359999999</v>
      </c>
      <c r="S20" s="72">
        <v>21247761.129999999</v>
      </c>
      <c r="T20" s="72">
        <v>21344538.449999999</v>
      </c>
      <c r="U20" s="72">
        <v>21555303.460000001</v>
      </c>
      <c r="V20" s="72">
        <v>23463815.030000001</v>
      </c>
      <c r="W20" s="72">
        <v>25102532.899999999</v>
      </c>
    </row>
    <row r="21" spans="1:26">
      <c r="A21" s="18" t="s">
        <v>134</v>
      </c>
      <c r="B21" s="72">
        <v>13004824.08</v>
      </c>
      <c r="C21" s="72">
        <v>13842104.02</v>
      </c>
      <c r="D21" s="72">
        <v>15596293.390000001</v>
      </c>
      <c r="E21" s="72">
        <v>15304491.23</v>
      </c>
      <c r="F21" s="72">
        <v>16421978.550000001</v>
      </c>
      <c r="G21" s="72">
        <v>16748101.289999999</v>
      </c>
      <c r="H21" s="72">
        <v>17234555.559999999</v>
      </c>
      <c r="I21" s="72">
        <v>17965796.940000001</v>
      </c>
      <c r="J21" s="72">
        <v>17340506.109999999</v>
      </c>
      <c r="K21" s="72">
        <v>17889821.170000002</v>
      </c>
      <c r="L21" s="72">
        <v>18879704.350000001</v>
      </c>
      <c r="M21" s="72">
        <v>19694071.059999999</v>
      </c>
      <c r="N21" s="72">
        <v>20025026.91</v>
      </c>
      <c r="O21" s="72">
        <v>20069814.960000001</v>
      </c>
      <c r="P21" s="72">
        <v>21191137.57</v>
      </c>
      <c r="Q21" s="72">
        <v>21237109.379999999</v>
      </c>
      <c r="R21" s="72">
        <v>21848910.5</v>
      </c>
      <c r="S21" s="72">
        <v>22539989.52</v>
      </c>
      <c r="T21" s="72">
        <v>22822811.850000001</v>
      </c>
      <c r="U21" s="72">
        <v>23387527.140000001</v>
      </c>
      <c r="V21" s="72">
        <v>24897048.359999999</v>
      </c>
      <c r="W21" s="72">
        <v>26026761.48</v>
      </c>
    </row>
    <row r="22" spans="1:26">
      <c r="A22" s="18" t="s">
        <v>135</v>
      </c>
      <c r="B22" s="72">
        <v>20711889.449999999</v>
      </c>
      <c r="C22" s="72">
        <v>23545716.289999999</v>
      </c>
      <c r="D22" s="72">
        <v>25622526.210000001</v>
      </c>
      <c r="E22" s="72">
        <v>26632282.260000002</v>
      </c>
      <c r="F22" s="72">
        <v>27717661.390000001</v>
      </c>
      <c r="G22" s="72">
        <v>29353634.710000001</v>
      </c>
      <c r="H22" s="72">
        <v>31118560.690000001</v>
      </c>
      <c r="I22" s="72">
        <v>34077909.229999997</v>
      </c>
      <c r="J22" s="72">
        <v>30138087.010000002</v>
      </c>
      <c r="K22" s="72">
        <v>31565568.879999999</v>
      </c>
      <c r="L22" s="72">
        <v>32418012.600000001</v>
      </c>
      <c r="M22" s="72">
        <v>33607439.060000002</v>
      </c>
      <c r="N22" s="72">
        <v>35353204.609999999</v>
      </c>
      <c r="O22" s="72">
        <v>36459460.25</v>
      </c>
      <c r="P22" s="72">
        <v>38129765.399999999</v>
      </c>
      <c r="Q22" s="72">
        <v>39766402.590000004</v>
      </c>
      <c r="R22" s="72">
        <v>37672845.909999996</v>
      </c>
      <c r="S22" s="72">
        <v>38615013.390000001</v>
      </c>
      <c r="T22" s="72">
        <v>40094791.329999998</v>
      </c>
      <c r="U22" s="72">
        <v>40689429.619999997</v>
      </c>
      <c r="V22" s="72">
        <v>42976296.039999999</v>
      </c>
      <c r="W22" s="72">
        <v>47830907.439999998</v>
      </c>
    </row>
    <row r="23" spans="1:26" s="62" customFormat="1">
      <c r="A23" s="49" t="s">
        <v>130</v>
      </c>
      <c r="B23" s="73">
        <f>SUM(B17:B22)</f>
        <v>166270236.79999998</v>
      </c>
      <c r="C23" s="73">
        <f t="shared" ref="C23:Q23" si="6">SUM(C17:C22)</f>
        <v>176764021.88</v>
      </c>
      <c r="D23" s="73">
        <f t="shared" si="6"/>
        <v>185027673.66999999</v>
      </c>
      <c r="E23" s="73">
        <f t="shared" si="6"/>
        <v>190930151.94999999</v>
      </c>
      <c r="F23" s="73">
        <f t="shared" si="6"/>
        <v>205527781.25</v>
      </c>
      <c r="G23" s="73">
        <f t="shared" si="6"/>
        <v>191720701.81</v>
      </c>
      <c r="H23" s="73">
        <f t="shared" si="6"/>
        <v>199383585.89000002</v>
      </c>
      <c r="I23" s="73">
        <f t="shared" si="6"/>
        <v>207788329.19999999</v>
      </c>
      <c r="J23" s="73">
        <f t="shared" si="6"/>
        <v>204135875.92000002</v>
      </c>
      <c r="K23" s="73">
        <f t="shared" si="6"/>
        <v>211010388.44999999</v>
      </c>
      <c r="L23" s="73">
        <f t="shared" si="6"/>
        <v>225521695.23999998</v>
      </c>
      <c r="M23" s="73">
        <f t="shared" si="6"/>
        <v>233201029.40000001</v>
      </c>
      <c r="N23" s="73">
        <f t="shared" si="6"/>
        <v>238283438.30000001</v>
      </c>
      <c r="O23" s="73">
        <f t="shared" si="6"/>
        <v>239548319.73000002</v>
      </c>
      <c r="P23" s="73">
        <f t="shared" si="6"/>
        <v>241903672.23000002</v>
      </c>
      <c r="Q23" s="73">
        <f t="shared" si="6"/>
        <v>247242215.13</v>
      </c>
      <c r="R23" s="73">
        <f>SUM(R17:R22)</f>
        <v>246769379.80999997</v>
      </c>
      <c r="S23" s="73">
        <f>SUM(S17:S22)</f>
        <v>255865200.68000001</v>
      </c>
      <c r="T23" s="73">
        <f t="shared" ref="T23:W23" si="7">SUM(T17:T22)</f>
        <v>257026046.88</v>
      </c>
      <c r="U23" s="73">
        <f t="shared" si="7"/>
        <v>260248313.73100001</v>
      </c>
      <c r="V23" s="73">
        <f t="shared" si="7"/>
        <v>282007961.90000004</v>
      </c>
      <c r="W23" s="73">
        <f t="shared" si="7"/>
        <v>305923951.95000005</v>
      </c>
    </row>
    <row r="24" spans="1:26">
      <c r="B24" s="80"/>
      <c r="C24" s="80">
        <f t="shared" ref="C24:U24" si="8">C23/B23-1</f>
        <v>6.3112829343128896E-2</v>
      </c>
      <c r="D24" s="80">
        <f t="shared" si="8"/>
        <v>4.6749625303332154E-2</v>
      </c>
      <c r="E24" s="80">
        <f t="shared" si="8"/>
        <v>3.1900516084567787E-2</v>
      </c>
      <c r="F24" s="80">
        <f t="shared" si="8"/>
        <v>7.6455337990946504E-2</v>
      </c>
      <c r="G24" s="80">
        <f t="shared" si="8"/>
        <v>-6.7178652715592424E-2</v>
      </c>
      <c r="H24" s="80">
        <f t="shared" si="8"/>
        <v>3.996899660629305E-2</v>
      </c>
      <c r="I24" s="80">
        <f t="shared" si="8"/>
        <v>4.2153637033275571E-2</v>
      </c>
      <c r="J24" s="80">
        <f t="shared" si="8"/>
        <v>-1.7577759511624991E-2</v>
      </c>
      <c r="K24" s="80">
        <f t="shared" si="8"/>
        <v>3.3676160542667422E-2</v>
      </c>
      <c r="L24" s="80">
        <f t="shared" si="8"/>
        <v>6.8770579953880029E-2</v>
      </c>
      <c r="M24" s="80">
        <f t="shared" si="8"/>
        <v>3.4051420870296667E-2</v>
      </c>
      <c r="N24" s="80">
        <f t="shared" si="8"/>
        <v>2.1794110056359894E-2</v>
      </c>
      <c r="O24" s="80">
        <f t="shared" si="8"/>
        <v>5.3083061039580492E-3</v>
      </c>
      <c r="P24" s="80">
        <f t="shared" si="8"/>
        <v>9.8324734761436883E-3</v>
      </c>
      <c r="Q24" s="80">
        <f t="shared" si="8"/>
        <v>2.2068879115336948E-2</v>
      </c>
      <c r="R24" s="80">
        <f t="shared" si="8"/>
        <v>-1.9124376464245696E-3</v>
      </c>
      <c r="S24" s="80">
        <f t="shared" si="8"/>
        <v>3.6859600964282313E-2</v>
      </c>
      <c r="T24" s="80">
        <f t="shared" si="8"/>
        <v>4.5369444415062077E-3</v>
      </c>
      <c r="U24" s="80">
        <f t="shared" si="8"/>
        <v>1.2536732716837973E-2</v>
      </c>
      <c r="V24" s="80">
        <f>V23/U23-1</f>
        <v>8.361110147861095E-2</v>
      </c>
    </row>
    <row r="27" spans="1:26">
      <c r="B27" s="102" t="s">
        <v>82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4"/>
    </row>
    <row r="28" spans="1:26">
      <c r="B28" s="105" t="s">
        <v>209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7"/>
    </row>
    <row r="29" spans="1:26">
      <c r="A29" s="35"/>
      <c r="B29" s="36">
        <v>2002</v>
      </c>
      <c r="C29" s="36">
        <v>2003</v>
      </c>
      <c r="D29" s="36">
        <v>2004</v>
      </c>
      <c r="E29" s="36">
        <v>2005</v>
      </c>
      <c r="F29" s="36">
        <v>2006</v>
      </c>
      <c r="G29" s="36">
        <v>2007</v>
      </c>
      <c r="H29" s="36">
        <v>2008</v>
      </c>
      <c r="I29" s="36">
        <v>2009</v>
      </c>
      <c r="J29" s="36">
        <v>2010</v>
      </c>
      <c r="K29" s="36">
        <v>2011</v>
      </c>
      <c r="L29" s="36">
        <v>2012</v>
      </c>
      <c r="M29" s="36">
        <v>2013</v>
      </c>
      <c r="N29" s="36">
        <f>N4</f>
        <v>2014</v>
      </c>
      <c r="O29" s="36">
        <f t="shared" ref="O29:R29" si="9">O4</f>
        <v>2015</v>
      </c>
      <c r="P29" s="36">
        <f t="shared" si="9"/>
        <v>2016</v>
      </c>
      <c r="Q29" s="36">
        <f t="shared" si="9"/>
        <v>2017</v>
      </c>
      <c r="R29" s="36">
        <f t="shared" si="9"/>
        <v>2018</v>
      </c>
      <c r="S29" s="36">
        <v>2019</v>
      </c>
      <c r="T29" s="36">
        <v>2020</v>
      </c>
      <c r="U29" s="36">
        <v>2021</v>
      </c>
      <c r="V29" s="36">
        <v>2022</v>
      </c>
      <c r="W29" s="36">
        <v>2023</v>
      </c>
    </row>
    <row r="30" spans="1:26">
      <c r="A30" s="18" t="s">
        <v>128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15806500.550000001</v>
      </c>
      <c r="H30" s="72">
        <v>16097303.449999999</v>
      </c>
      <c r="I30" s="72">
        <v>16663231.630000001</v>
      </c>
      <c r="J30" s="72">
        <v>16707160.59</v>
      </c>
      <c r="K30" s="72">
        <v>16801394.949999999</v>
      </c>
      <c r="L30" s="72">
        <v>18015901.309999999</v>
      </c>
      <c r="M30" s="72">
        <v>17025542.550000001</v>
      </c>
      <c r="N30" s="72">
        <v>17752614.760000002</v>
      </c>
      <c r="O30" s="72">
        <v>17435446.449999999</v>
      </c>
      <c r="P30" s="72">
        <v>18931012.210000001</v>
      </c>
      <c r="Q30" s="72">
        <v>18085057.18</v>
      </c>
      <c r="R30" s="72">
        <v>18378552.510000002</v>
      </c>
      <c r="S30" s="72">
        <v>20308190.079999998</v>
      </c>
      <c r="T30" s="72">
        <v>21206869.620000001</v>
      </c>
      <c r="U30" s="72">
        <v>21495501.25</v>
      </c>
      <c r="V30" s="72">
        <v>22236141.82</v>
      </c>
      <c r="W30" s="88">
        <v>23624066.350000001</v>
      </c>
    </row>
    <row r="31" spans="1:26">
      <c r="A31" s="18" t="s">
        <v>129</v>
      </c>
      <c r="B31" s="72">
        <v>2709502.69</v>
      </c>
      <c r="C31" s="72">
        <v>3780026.78</v>
      </c>
      <c r="D31" s="72">
        <v>3943102.06</v>
      </c>
      <c r="E31" s="72">
        <v>2962708.13</v>
      </c>
      <c r="F31" s="72">
        <v>3146649.16</v>
      </c>
      <c r="G31" s="72">
        <v>3964756.18</v>
      </c>
      <c r="H31" s="72">
        <v>3495534.74</v>
      </c>
      <c r="I31" s="72">
        <v>4057745.47</v>
      </c>
      <c r="J31" s="72">
        <v>3408057.18</v>
      </c>
      <c r="K31" s="72">
        <v>3862595.18</v>
      </c>
      <c r="L31" s="72">
        <v>4347568.53</v>
      </c>
      <c r="M31" s="72">
        <v>4528688.25</v>
      </c>
      <c r="N31" s="72">
        <v>4691820.92</v>
      </c>
      <c r="O31" s="72">
        <v>5264112.05</v>
      </c>
      <c r="P31" s="72">
        <v>5705641.25</v>
      </c>
      <c r="Q31" s="72">
        <v>5439660.8799999999</v>
      </c>
      <c r="R31" s="72">
        <v>5606689.2999999998</v>
      </c>
      <c r="S31" s="72">
        <v>5763480.3399999999</v>
      </c>
      <c r="T31" s="72">
        <v>6460941.9699999997</v>
      </c>
      <c r="U31" s="72">
        <v>6641944.3700000001</v>
      </c>
      <c r="V31" s="72">
        <v>7823823.7599999998</v>
      </c>
      <c r="W31" s="72">
        <v>8698920.8900000006</v>
      </c>
      <c r="Y31" s="93"/>
      <c r="Z31" s="93"/>
    </row>
    <row r="32" spans="1:26">
      <c r="A32" s="18" t="s">
        <v>182</v>
      </c>
      <c r="B32" s="72">
        <v>4712597.75</v>
      </c>
      <c r="C32" s="72">
        <v>4975108.28</v>
      </c>
      <c r="D32" s="72">
        <v>4853716.12</v>
      </c>
      <c r="E32" s="72">
        <v>5590961.3899999997</v>
      </c>
      <c r="F32" s="72">
        <v>5696530.5899999999</v>
      </c>
      <c r="G32" s="72">
        <v>5688723.4900000002</v>
      </c>
      <c r="H32" s="72">
        <v>5691215.5800000001</v>
      </c>
      <c r="I32" s="72">
        <v>5953325.2300000004</v>
      </c>
      <c r="J32" s="72">
        <v>6063178.3300000001</v>
      </c>
      <c r="K32" s="72">
        <v>5739844.4500000002</v>
      </c>
      <c r="L32" s="72">
        <v>6669852.1399999987</v>
      </c>
      <c r="M32" s="72">
        <v>7537680.8599999994</v>
      </c>
      <c r="N32" s="72">
        <v>7225083.0899999999</v>
      </c>
      <c r="O32" s="72">
        <v>6947814.8500000006</v>
      </c>
      <c r="P32" s="72">
        <v>7982769.2700000005</v>
      </c>
      <c r="Q32" s="72">
        <v>7988987.7899999991</v>
      </c>
      <c r="R32" s="72">
        <v>8301127.7400000002</v>
      </c>
      <c r="S32" s="72">
        <v>8606068.0199999996</v>
      </c>
      <c r="T32" s="72">
        <v>8609203.1600000001</v>
      </c>
      <c r="U32" s="72">
        <v>8273739.0700000003</v>
      </c>
      <c r="V32" s="72">
        <v>9240171.8800000008</v>
      </c>
      <c r="W32" s="72">
        <v>10576594.710000001</v>
      </c>
      <c r="Y32" s="93"/>
      <c r="Z32" s="93"/>
    </row>
    <row r="33" spans="1:26">
      <c r="A33" s="18" t="s">
        <v>133</v>
      </c>
      <c r="B33" s="72">
        <v>2676545.27</v>
      </c>
      <c r="C33" s="72">
        <v>2389319.8199999998</v>
      </c>
      <c r="D33" s="72">
        <v>2657351.56</v>
      </c>
      <c r="E33" s="72">
        <v>2780320.9</v>
      </c>
      <c r="F33" s="72">
        <v>2934661.84</v>
      </c>
      <c r="G33" s="72">
        <v>3022743.18</v>
      </c>
      <c r="H33" s="72">
        <v>3288913</v>
      </c>
      <c r="I33" s="72">
        <v>3132031.85</v>
      </c>
      <c r="J33" s="72">
        <v>3098729.02</v>
      </c>
      <c r="K33" s="72">
        <v>3151292.61</v>
      </c>
      <c r="L33" s="72">
        <v>3287225.52</v>
      </c>
      <c r="M33" s="72">
        <v>3407451.57</v>
      </c>
      <c r="N33" s="72">
        <v>3509720.79</v>
      </c>
      <c r="O33" s="72">
        <v>3532483.28</v>
      </c>
      <c r="P33" s="72">
        <v>3767271.62</v>
      </c>
      <c r="Q33" s="72">
        <v>3699668.16</v>
      </c>
      <c r="R33" s="72">
        <v>3696115.13</v>
      </c>
      <c r="S33" s="72">
        <v>3797567.82</v>
      </c>
      <c r="T33" s="72">
        <v>3562560.88</v>
      </c>
      <c r="U33" s="72">
        <v>3605557.73</v>
      </c>
      <c r="V33" s="72">
        <v>4007387.6</v>
      </c>
      <c r="W33" s="72">
        <v>4436304.0999999996</v>
      </c>
      <c r="Y33" s="70"/>
      <c r="Z33" s="70"/>
    </row>
    <row r="34" spans="1:26">
      <c r="A34" s="18" t="s">
        <v>134</v>
      </c>
      <c r="B34" s="72">
        <v>1949840.18</v>
      </c>
      <c r="C34" s="72">
        <v>2109358.31</v>
      </c>
      <c r="D34" s="72">
        <v>2187338.2200000002</v>
      </c>
      <c r="E34" s="72">
        <v>2448960.88</v>
      </c>
      <c r="F34" s="72">
        <v>2811140.87</v>
      </c>
      <c r="G34" s="72">
        <v>2945376.48</v>
      </c>
      <c r="H34" s="72">
        <v>3083500.35</v>
      </c>
      <c r="I34" s="72">
        <v>3188632.47</v>
      </c>
      <c r="J34" s="72">
        <v>3266638.2</v>
      </c>
      <c r="K34" s="72">
        <v>3403171.42</v>
      </c>
      <c r="L34" s="72">
        <v>3712536.66</v>
      </c>
      <c r="M34" s="72">
        <v>3888933.51</v>
      </c>
      <c r="N34" s="72">
        <v>3158337.13</v>
      </c>
      <c r="O34" s="72">
        <v>3234645.64</v>
      </c>
      <c r="P34" s="72">
        <v>3301092.57</v>
      </c>
      <c r="Q34" s="72">
        <v>3428087.92</v>
      </c>
      <c r="R34" s="72">
        <v>3550400.57</v>
      </c>
      <c r="S34" s="42">
        <v>3842114.85</v>
      </c>
      <c r="T34" s="72">
        <v>3831798.4</v>
      </c>
      <c r="U34" s="72">
        <v>4032731.72</v>
      </c>
      <c r="V34" s="72">
        <v>4185058</v>
      </c>
      <c r="W34" s="72">
        <v>4417516.9400000004</v>
      </c>
    </row>
    <row r="35" spans="1:26">
      <c r="A35" s="18" t="s">
        <v>135</v>
      </c>
      <c r="B35" s="72">
        <v>4105913.2</v>
      </c>
      <c r="C35" s="72">
        <v>4119362.73</v>
      </c>
      <c r="D35" s="72">
        <v>4510009.76</v>
      </c>
      <c r="E35" s="72">
        <v>5541005.8200000003</v>
      </c>
      <c r="F35" s="72">
        <v>5584005.8600000003</v>
      </c>
      <c r="G35" s="72">
        <v>6100294.54</v>
      </c>
      <c r="H35" s="72">
        <v>6425701.29</v>
      </c>
      <c r="I35" s="72">
        <v>7604490.5599999996</v>
      </c>
      <c r="J35" s="72">
        <v>6868688.3099999996</v>
      </c>
      <c r="K35" s="72">
        <v>6780669.5800000001</v>
      </c>
      <c r="L35" s="72">
        <v>7340808.3399999999</v>
      </c>
      <c r="M35" s="72">
        <v>7135126.9299999997</v>
      </c>
      <c r="N35" s="72">
        <v>7092948.2000000002</v>
      </c>
      <c r="O35" s="72">
        <v>7811888.3899999997</v>
      </c>
      <c r="P35" s="72">
        <v>9388013.0399999991</v>
      </c>
      <c r="Q35" s="72">
        <v>8225339.5700000003</v>
      </c>
      <c r="R35" s="72">
        <v>8183575.8200000003</v>
      </c>
      <c r="S35" s="72">
        <v>8893293.3800000008</v>
      </c>
      <c r="T35" s="72">
        <v>9498529.1899999995</v>
      </c>
      <c r="U35" s="72">
        <v>8531431.5800000001</v>
      </c>
      <c r="V35" s="72">
        <v>9692317.4900000002</v>
      </c>
      <c r="W35" s="72">
        <v>11070391.539999999</v>
      </c>
    </row>
    <row r="36" spans="1:26" s="62" customFormat="1">
      <c r="A36" s="49" t="s">
        <v>130</v>
      </c>
      <c r="B36" s="73">
        <f>SUM(B30:B35)</f>
        <v>16154399.09</v>
      </c>
      <c r="C36" s="73">
        <f t="shared" ref="C36:W36" si="10">SUM(C30:C35)</f>
        <v>17373175.920000002</v>
      </c>
      <c r="D36" s="73">
        <f t="shared" si="10"/>
        <v>18151517.719999999</v>
      </c>
      <c r="E36" s="73">
        <f t="shared" si="10"/>
        <v>19323957.120000001</v>
      </c>
      <c r="F36" s="73">
        <f t="shared" si="10"/>
        <v>20172988.32</v>
      </c>
      <c r="G36" s="73">
        <f t="shared" si="10"/>
        <v>37528394.420000002</v>
      </c>
      <c r="H36" s="73">
        <f t="shared" si="10"/>
        <v>38082168.409999996</v>
      </c>
      <c r="I36" s="73">
        <f t="shared" si="10"/>
        <v>40599457.210000001</v>
      </c>
      <c r="J36" s="73">
        <f t="shared" si="10"/>
        <v>39412451.630000003</v>
      </c>
      <c r="K36" s="73">
        <f t="shared" si="10"/>
        <v>39738968.189999998</v>
      </c>
      <c r="L36" s="73">
        <f t="shared" si="10"/>
        <v>43373892.5</v>
      </c>
      <c r="M36" s="73">
        <f t="shared" si="10"/>
        <v>43523423.670000002</v>
      </c>
      <c r="N36" s="73">
        <f t="shared" si="10"/>
        <v>43430524.890000001</v>
      </c>
      <c r="O36" s="73">
        <f t="shared" si="10"/>
        <v>44226390.660000004</v>
      </c>
      <c r="P36" s="73">
        <f t="shared" si="10"/>
        <v>49075799.960000001</v>
      </c>
      <c r="Q36" s="73">
        <f t="shared" si="10"/>
        <v>46866801.5</v>
      </c>
      <c r="R36" s="73">
        <f t="shared" si="10"/>
        <v>47716461.070000008</v>
      </c>
      <c r="S36" s="73">
        <f t="shared" si="10"/>
        <v>51210714.490000002</v>
      </c>
      <c r="T36" s="73">
        <f t="shared" si="10"/>
        <v>53169903.219999999</v>
      </c>
      <c r="U36" s="73">
        <f t="shared" si="10"/>
        <v>52580905.719999991</v>
      </c>
      <c r="V36" s="73">
        <f t="shared" si="10"/>
        <v>57184900.550000004</v>
      </c>
      <c r="W36" s="73">
        <f t="shared" si="10"/>
        <v>62823794.530000001</v>
      </c>
    </row>
    <row r="39" spans="1:26">
      <c r="B39" s="102" t="s">
        <v>83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4"/>
    </row>
    <row r="40" spans="1:26">
      <c r="B40" s="105" t="s">
        <v>210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7"/>
    </row>
    <row r="41" spans="1:26">
      <c r="A41" s="35"/>
      <c r="B41" s="36">
        <v>2002</v>
      </c>
      <c r="C41" s="36">
        <v>2003</v>
      </c>
      <c r="D41" s="36">
        <v>2004</v>
      </c>
      <c r="E41" s="36">
        <v>2005</v>
      </c>
      <c r="F41" s="36">
        <v>2006</v>
      </c>
      <c r="G41" s="36">
        <v>2007</v>
      </c>
      <c r="H41" s="36">
        <v>2008</v>
      </c>
      <c r="I41" s="36">
        <v>2009</v>
      </c>
      <c r="J41" s="36">
        <v>2010</v>
      </c>
      <c r="K41" s="36">
        <v>2011</v>
      </c>
      <c r="L41" s="36">
        <v>2012</v>
      </c>
      <c r="M41" s="36">
        <v>2013</v>
      </c>
      <c r="N41" s="36">
        <f>N4</f>
        <v>2014</v>
      </c>
      <c r="O41" s="36">
        <f t="shared" ref="O41:R41" si="11">O4</f>
        <v>2015</v>
      </c>
      <c r="P41" s="36">
        <f t="shared" si="11"/>
        <v>2016</v>
      </c>
      <c r="Q41" s="36">
        <f t="shared" si="11"/>
        <v>2017</v>
      </c>
      <c r="R41" s="36">
        <f t="shared" si="11"/>
        <v>2018</v>
      </c>
      <c r="S41" s="36">
        <v>2019</v>
      </c>
      <c r="T41" s="36">
        <v>2020</v>
      </c>
      <c r="U41" s="36">
        <v>2021</v>
      </c>
      <c r="V41" s="36">
        <v>2022</v>
      </c>
      <c r="W41" s="36">
        <v>2023</v>
      </c>
    </row>
    <row r="42" spans="1:26">
      <c r="A42" s="18" t="s">
        <v>128</v>
      </c>
      <c r="B42" s="72">
        <v>6611849.7699999996</v>
      </c>
      <c r="C42" s="72">
        <v>11474034.17</v>
      </c>
      <c r="D42" s="72">
        <v>13972139.279999999</v>
      </c>
      <c r="E42" s="72">
        <v>8623385.0700000003</v>
      </c>
      <c r="F42" s="72">
        <v>14185020.49</v>
      </c>
      <c r="G42" s="72">
        <v>18393084.34</v>
      </c>
      <c r="H42" s="72">
        <v>16265811.560000001</v>
      </c>
      <c r="I42" s="72">
        <v>17617036.800000001</v>
      </c>
      <c r="J42" s="72">
        <v>14341388.48</v>
      </c>
      <c r="K42" s="72">
        <v>14742186.99</v>
      </c>
      <c r="L42" s="72">
        <v>16533028.029999999</v>
      </c>
      <c r="M42" s="72">
        <v>19235545.670000002</v>
      </c>
      <c r="N42" s="72">
        <v>20108285.809999999</v>
      </c>
      <c r="O42" s="72">
        <v>24285319.300000001</v>
      </c>
      <c r="P42" s="72">
        <v>26826911.579999998</v>
      </c>
      <c r="Q42" s="72">
        <v>27543887.809999999</v>
      </c>
      <c r="R42" s="72">
        <v>27372824.48</v>
      </c>
      <c r="S42" s="72">
        <v>26715452.75</v>
      </c>
      <c r="T42" s="72">
        <v>27005362.73</v>
      </c>
      <c r="U42" s="72">
        <v>28768820.100000001</v>
      </c>
      <c r="V42" s="72">
        <v>33474688.5</v>
      </c>
      <c r="W42" s="88">
        <v>35465672.770000003</v>
      </c>
    </row>
    <row r="43" spans="1:26">
      <c r="A43" s="18" t="s">
        <v>129</v>
      </c>
      <c r="B43" s="72">
        <v>4265000</v>
      </c>
      <c r="C43" s="72">
        <v>0</v>
      </c>
      <c r="D43" s="72">
        <v>3460366.04</v>
      </c>
      <c r="E43" s="72">
        <v>2984042</v>
      </c>
      <c r="F43" s="72">
        <v>3665659.71</v>
      </c>
      <c r="G43" s="72">
        <v>3546098.19</v>
      </c>
      <c r="H43" s="72">
        <v>3915237.57</v>
      </c>
      <c r="I43" s="72">
        <v>4014828.65</v>
      </c>
      <c r="J43" s="72">
        <v>3950135.7</v>
      </c>
      <c r="K43" s="72">
        <v>4038361.06</v>
      </c>
      <c r="L43" s="72">
        <v>4583113.16</v>
      </c>
      <c r="M43" s="72">
        <v>5547677.6899999995</v>
      </c>
      <c r="N43" s="72">
        <v>6551999.0499999998</v>
      </c>
      <c r="O43" s="72">
        <v>7891043.9699999997</v>
      </c>
      <c r="P43" s="72">
        <v>8709574.2199999988</v>
      </c>
      <c r="Q43" s="72">
        <v>8698319.5</v>
      </c>
      <c r="R43" s="72">
        <v>8926514.5499999989</v>
      </c>
      <c r="S43" s="72">
        <v>9067873.1199999992</v>
      </c>
      <c r="T43" s="72">
        <v>9167148.0300000012</v>
      </c>
      <c r="U43" s="72">
        <v>9302295.540000001</v>
      </c>
      <c r="V43" s="72">
        <v>10889279.34</v>
      </c>
      <c r="W43" s="72">
        <v>12522527.289999999</v>
      </c>
    </row>
    <row r="44" spans="1:26">
      <c r="A44" s="18" t="s">
        <v>182</v>
      </c>
      <c r="B44" s="72">
        <v>2329339.5299999998</v>
      </c>
      <c r="C44" s="72">
        <v>3808843.85</v>
      </c>
      <c r="D44" s="72">
        <v>3567163.18</v>
      </c>
      <c r="E44" s="72">
        <v>4214887.1100000003</v>
      </c>
      <c r="F44" s="72">
        <v>4507477.58</v>
      </c>
      <c r="G44" s="72">
        <v>4538543.9400000004</v>
      </c>
      <c r="H44" s="72">
        <v>4612190.74</v>
      </c>
      <c r="I44" s="72">
        <v>4679960.22</v>
      </c>
      <c r="J44" s="72">
        <v>4725387.2699999996</v>
      </c>
      <c r="K44" s="72">
        <v>4825858.5999999996</v>
      </c>
      <c r="L44" s="72">
        <v>5589237.3499999996</v>
      </c>
      <c r="M44" s="72">
        <v>6607897.6299999999</v>
      </c>
      <c r="N44" s="72">
        <v>7648937.8399999999</v>
      </c>
      <c r="O44" s="72">
        <v>8722258.4800000004</v>
      </c>
      <c r="P44" s="72">
        <v>9473506.4499999993</v>
      </c>
      <c r="Q44" s="72">
        <v>9738397.6799999997</v>
      </c>
      <c r="R44" s="72">
        <v>9918961.7599999998</v>
      </c>
      <c r="S44" s="72">
        <v>11126194.640000001</v>
      </c>
      <c r="T44" s="72">
        <v>10366793.85</v>
      </c>
      <c r="U44" s="72">
        <v>10656035.5</v>
      </c>
      <c r="V44" s="72">
        <v>11851638.77</v>
      </c>
      <c r="W44" s="72">
        <v>13491660.359999999</v>
      </c>
    </row>
    <row r="45" spans="1:26">
      <c r="A45" s="18" t="s">
        <v>133</v>
      </c>
      <c r="B45" s="72">
        <v>3706774.94</v>
      </c>
      <c r="C45" s="72">
        <v>2343722.0099999998</v>
      </c>
      <c r="D45" s="72">
        <v>2363286.46</v>
      </c>
      <c r="E45" s="72">
        <v>2473864.17</v>
      </c>
      <c r="F45" s="72">
        <v>3034319.12</v>
      </c>
      <c r="G45" s="72">
        <v>2667295.0699999998</v>
      </c>
      <c r="H45" s="72">
        <v>2766440.79</v>
      </c>
      <c r="I45" s="72">
        <v>2833753.67</v>
      </c>
      <c r="J45" s="72">
        <v>2853715.55</v>
      </c>
      <c r="K45" s="72">
        <v>2953654.61</v>
      </c>
      <c r="L45" s="72">
        <v>3361015.6599999997</v>
      </c>
      <c r="M45" s="72">
        <v>3854703.23</v>
      </c>
      <c r="N45" s="72">
        <v>4534846.46</v>
      </c>
      <c r="O45" s="72">
        <v>5374036.96</v>
      </c>
      <c r="P45" s="72">
        <v>5859950.4100000001</v>
      </c>
      <c r="Q45" s="72">
        <v>5930002.0800000001</v>
      </c>
      <c r="R45" s="72">
        <v>5944986.2799999993</v>
      </c>
      <c r="S45" s="72">
        <v>6019490.0599999996</v>
      </c>
      <c r="T45" s="72">
        <v>6082571.2299999995</v>
      </c>
      <c r="U45" s="72">
        <v>6121922.3799999999</v>
      </c>
      <c r="V45" s="72">
        <v>6949660.1799999997</v>
      </c>
      <c r="W45" s="72">
        <v>7702886.7000000002</v>
      </c>
    </row>
    <row r="46" spans="1:26">
      <c r="A46" s="18" t="s">
        <v>134</v>
      </c>
      <c r="B46" s="72">
        <v>3243249.19</v>
      </c>
      <c r="C46" s="72">
        <v>2417125.56</v>
      </c>
      <c r="D46" s="72">
        <v>2387736.5</v>
      </c>
      <c r="E46" s="72">
        <v>2597346.2200000002</v>
      </c>
      <c r="F46" s="72">
        <v>2787144.26</v>
      </c>
      <c r="G46" s="72">
        <v>2803276.22</v>
      </c>
      <c r="H46" s="72">
        <v>2884675.7</v>
      </c>
      <c r="I46" s="72">
        <v>2974371.31</v>
      </c>
      <c r="J46" s="72">
        <v>2883750.77</v>
      </c>
      <c r="K46" s="72">
        <v>2965881.9</v>
      </c>
      <c r="L46" s="72">
        <v>3357095.06</v>
      </c>
      <c r="M46" s="72">
        <v>3841049.29</v>
      </c>
      <c r="N46" s="72">
        <v>4395374.1100000003</v>
      </c>
      <c r="O46" s="72">
        <v>5159776.26</v>
      </c>
      <c r="P46" s="72">
        <v>5987508.5099999998</v>
      </c>
      <c r="Q46" s="72">
        <v>6025229.9400000004</v>
      </c>
      <c r="R46" s="72">
        <v>6182592.8099999996</v>
      </c>
      <c r="S46" s="72">
        <v>6366695.9500000002</v>
      </c>
      <c r="T46" s="72">
        <v>6461349.7800000003</v>
      </c>
      <c r="U46" s="72">
        <v>6592158.9500000002</v>
      </c>
      <c r="V46" s="72">
        <v>7358248.5199999996</v>
      </c>
      <c r="W46" s="72">
        <v>8250213.6399999997</v>
      </c>
    </row>
    <row r="47" spans="1:26">
      <c r="A47" s="18" t="s">
        <v>135</v>
      </c>
      <c r="B47" s="72">
        <v>3623307.89</v>
      </c>
      <c r="C47" s="72">
        <v>3903703.65</v>
      </c>
      <c r="D47" s="72">
        <v>4259300.18</v>
      </c>
      <c r="E47" s="72">
        <v>4387075.04</v>
      </c>
      <c r="F47" s="72">
        <v>4565556.79</v>
      </c>
      <c r="G47" s="72">
        <v>4812254.41</v>
      </c>
      <c r="H47" s="72">
        <v>5083177.75</v>
      </c>
      <c r="I47" s="72">
        <v>5593947.6799999997</v>
      </c>
      <c r="J47" s="72">
        <v>4948480.2300000004</v>
      </c>
      <c r="K47" s="72">
        <v>5173214.1900000004</v>
      </c>
      <c r="L47" s="72">
        <v>5717282.1100000003</v>
      </c>
      <c r="M47" s="72">
        <v>6468672.2000000002</v>
      </c>
      <c r="N47" s="72">
        <v>7691259.0499999998</v>
      </c>
      <c r="O47" s="72">
        <v>9226600.4299999997</v>
      </c>
      <c r="P47" s="72">
        <v>10596719.1</v>
      </c>
      <c r="Q47" s="72">
        <v>10491269.34</v>
      </c>
      <c r="R47" s="72">
        <v>10528838.880000001</v>
      </c>
      <c r="S47" s="72">
        <v>10823428.48</v>
      </c>
      <c r="T47" s="72">
        <v>11212938.99</v>
      </c>
      <c r="U47" s="72">
        <v>11278596.289999999</v>
      </c>
      <c r="V47" s="72">
        <v>12524040.220000001</v>
      </c>
      <c r="W47" s="72">
        <v>14255935.619999999</v>
      </c>
    </row>
    <row r="48" spans="1:26" s="62" customFormat="1">
      <c r="A48" s="49" t="s">
        <v>130</v>
      </c>
      <c r="B48" s="73">
        <f>SUM(B41:B47)</f>
        <v>23781523.32</v>
      </c>
      <c r="C48" s="73">
        <f t="shared" ref="C48:W48" si="12">SUM(C41:C47)</f>
        <v>23949432.239999998</v>
      </c>
      <c r="D48" s="73">
        <f t="shared" si="12"/>
        <v>30011995.640000001</v>
      </c>
      <c r="E48" s="73">
        <f t="shared" si="12"/>
        <v>25282604.609999999</v>
      </c>
      <c r="F48" s="73">
        <f t="shared" si="12"/>
        <v>32747183.950000003</v>
      </c>
      <c r="G48" s="73">
        <f t="shared" si="12"/>
        <v>36762559.170000002</v>
      </c>
      <c r="H48" s="73">
        <f t="shared" si="12"/>
        <v>35529542.109999999</v>
      </c>
      <c r="I48" s="73">
        <f t="shared" si="12"/>
        <v>37715907.329999998</v>
      </c>
      <c r="J48" s="73">
        <f t="shared" si="12"/>
        <v>33704868</v>
      </c>
      <c r="K48" s="73">
        <f t="shared" si="12"/>
        <v>34701168.349999994</v>
      </c>
      <c r="L48" s="73">
        <f t="shared" si="12"/>
        <v>39142783.369999997</v>
      </c>
      <c r="M48" s="73">
        <f t="shared" si="12"/>
        <v>45557558.710000001</v>
      </c>
      <c r="N48" s="73">
        <f t="shared" si="12"/>
        <v>50932716.32</v>
      </c>
      <c r="O48" s="73">
        <f t="shared" si="12"/>
        <v>60661050.399999999</v>
      </c>
      <c r="P48" s="73">
        <f t="shared" si="12"/>
        <v>67456186.269999996</v>
      </c>
      <c r="Q48" s="73">
        <f t="shared" si="12"/>
        <v>68429123.349999994</v>
      </c>
      <c r="R48" s="73">
        <f t="shared" si="12"/>
        <v>68876736.760000005</v>
      </c>
      <c r="S48" s="73">
        <f t="shared" si="12"/>
        <v>70121154</v>
      </c>
      <c r="T48" s="73">
        <f t="shared" si="12"/>
        <v>70298184.609999999</v>
      </c>
      <c r="U48" s="73">
        <f t="shared" si="12"/>
        <v>72721849.760000005</v>
      </c>
      <c r="V48" s="73">
        <f t="shared" si="12"/>
        <v>83049577.530000001</v>
      </c>
      <c r="W48" s="73">
        <f t="shared" si="12"/>
        <v>91690919.38000001</v>
      </c>
    </row>
    <row r="51" spans="1:23">
      <c r="B51" s="102" t="s">
        <v>84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4"/>
    </row>
    <row r="52" spans="1:23">
      <c r="B52" s="105" t="s">
        <v>211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7"/>
    </row>
    <row r="53" spans="1:23">
      <c r="A53" s="35"/>
      <c r="B53" s="36">
        <v>2002</v>
      </c>
      <c r="C53" s="36">
        <v>2003</v>
      </c>
      <c r="D53" s="36">
        <v>2004</v>
      </c>
      <c r="E53" s="36">
        <v>2005</v>
      </c>
      <c r="F53" s="36">
        <v>2006</v>
      </c>
      <c r="G53" s="36">
        <v>2007</v>
      </c>
      <c r="H53" s="36">
        <v>2008</v>
      </c>
      <c r="I53" s="36">
        <v>2009</v>
      </c>
      <c r="J53" s="36">
        <v>2010</v>
      </c>
      <c r="K53" s="36">
        <v>2011</v>
      </c>
      <c r="L53" s="36">
        <v>2012</v>
      </c>
      <c r="M53" s="36">
        <v>2013</v>
      </c>
      <c r="N53" s="36">
        <f>N4</f>
        <v>2014</v>
      </c>
      <c r="O53" s="36">
        <f t="shared" ref="O53:R53" si="13">O4</f>
        <v>2015</v>
      </c>
      <c r="P53" s="36">
        <f t="shared" si="13"/>
        <v>2016</v>
      </c>
      <c r="Q53" s="36">
        <f t="shared" si="13"/>
        <v>2017</v>
      </c>
      <c r="R53" s="36">
        <f t="shared" si="13"/>
        <v>2018</v>
      </c>
      <c r="S53" s="36">
        <v>2019</v>
      </c>
      <c r="T53" s="36">
        <v>2020</v>
      </c>
      <c r="U53" s="36">
        <v>2021</v>
      </c>
      <c r="V53" s="36">
        <v>2022</v>
      </c>
      <c r="W53" s="36">
        <v>2023</v>
      </c>
    </row>
    <row r="54" spans="1:23">
      <c r="A54" s="18" t="s">
        <v>128</v>
      </c>
      <c r="B54" s="72">
        <v>2705603.63</v>
      </c>
      <c r="C54" s="72">
        <v>3054284.44</v>
      </c>
      <c r="D54" s="72">
        <v>2451078.62</v>
      </c>
      <c r="E54" s="72">
        <v>2405064.59</v>
      </c>
      <c r="F54" s="72">
        <v>2604976.2999999998</v>
      </c>
      <c r="G54" s="72">
        <v>2786313.07</v>
      </c>
      <c r="H54" s="72">
        <v>4663918.6100000003</v>
      </c>
      <c r="I54" s="72">
        <v>4015931.3</v>
      </c>
      <c r="J54" s="72">
        <v>4948748.83</v>
      </c>
      <c r="K54" s="72">
        <v>5416345.7000000002</v>
      </c>
      <c r="L54" s="72">
        <v>5891954.1500000004</v>
      </c>
      <c r="M54" s="72">
        <v>6075068.4800000004</v>
      </c>
      <c r="N54" s="72">
        <v>7836685.25</v>
      </c>
      <c r="O54" s="72">
        <v>6265914.25</v>
      </c>
      <c r="P54" s="72">
        <v>6134338.6299999999</v>
      </c>
      <c r="Q54" s="72">
        <v>6306436.2599999998</v>
      </c>
      <c r="R54" s="72">
        <v>6671760.0899999999</v>
      </c>
      <c r="S54" s="72">
        <v>6340813.7999999998</v>
      </c>
      <c r="T54" s="72">
        <v>6391833.2300000004</v>
      </c>
      <c r="U54" s="72">
        <v>6659819.5099999998</v>
      </c>
      <c r="V54" s="72">
        <v>6883226.1299999999</v>
      </c>
      <c r="W54" s="88">
        <v>6930197.5199999996</v>
      </c>
    </row>
    <row r="55" spans="1:23">
      <c r="A55" s="18" t="s">
        <v>129</v>
      </c>
      <c r="B55" s="72">
        <v>10247.39</v>
      </c>
      <c r="C55" s="72">
        <v>677596.12</v>
      </c>
      <c r="D55" s="72">
        <v>721708.56</v>
      </c>
      <c r="E55" s="72">
        <v>750899.01</v>
      </c>
      <c r="F55" s="72">
        <v>1430621.36</v>
      </c>
      <c r="G55" s="72">
        <v>806687.79</v>
      </c>
      <c r="H55" s="72">
        <v>834640.41</v>
      </c>
      <c r="I55" s="72">
        <v>1182596.22</v>
      </c>
      <c r="J55" s="72">
        <v>1428109.55</v>
      </c>
      <c r="K55" s="72">
        <v>1529775.96</v>
      </c>
      <c r="L55" s="72">
        <v>1608999.65</v>
      </c>
      <c r="M55" s="72">
        <v>1690697.86</v>
      </c>
      <c r="N55" s="72">
        <v>2382357.7599999998</v>
      </c>
      <c r="O55" s="72">
        <v>1933333.14</v>
      </c>
      <c r="P55" s="72">
        <v>2013624.39</v>
      </c>
      <c r="Q55" s="72">
        <v>1986684.97</v>
      </c>
      <c r="R55" s="72">
        <v>2080059.2</v>
      </c>
      <c r="S55" s="72">
        <v>2074244.7</v>
      </c>
      <c r="T55" s="72">
        <v>2103534.96</v>
      </c>
      <c r="U55" s="72">
        <v>2110144.2400000002</v>
      </c>
      <c r="V55" s="72">
        <v>2163414.7799999998</v>
      </c>
      <c r="W55" s="72">
        <v>2594459.5299999998</v>
      </c>
    </row>
    <row r="56" spans="1:23">
      <c r="A56" s="18" t="s">
        <v>132</v>
      </c>
      <c r="B56" s="72">
        <v>977989.11</v>
      </c>
      <c r="C56" s="72">
        <v>868894.98</v>
      </c>
      <c r="D56" s="72">
        <v>869916.26</v>
      </c>
      <c r="E56" s="72">
        <v>826062.87</v>
      </c>
      <c r="F56" s="72">
        <v>950789.43</v>
      </c>
      <c r="G56" s="72">
        <v>967191</v>
      </c>
      <c r="H56" s="72">
        <v>1001565.06</v>
      </c>
      <c r="I56" s="72">
        <v>1415809.57</v>
      </c>
      <c r="J56" s="72">
        <v>1632787.64</v>
      </c>
      <c r="K56" s="72">
        <v>1857290.27</v>
      </c>
      <c r="L56" s="72">
        <v>2035367.23</v>
      </c>
      <c r="M56" s="72">
        <v>2201944.52</v>
      </c>
      <c r="N56" s="72">
        <v>2829964.8</v>
      </c>
      <c r="O56" s="72">
        <v>2274288.34</v>
      </c>
      <c r="P56" s="72">
        <v>2187221.77</v>
      </c>
      <c r="Q56" s="72">
        <v>2208546.4</v>
      </c>
      <c r="R56" s="72">
        <v>2287808.77</v>
      </c>
      <c r="S56" s="72">
        <v>2319756.9700000002</v>
      </c>
      <c r="T56" s="72">
        <v>2365264.4700000002</v>
      </c>
      <c r="U56" s="72">
        <v>2388994.5299999998</v>
      </c>
      <c r="V56" s="72">
        <v>2538171.5299999998</v>
      </c>
      <c r="W56" s="72">
        <v>2828339.23</v>
      </c>
    </row>
    <row r="57" spans="1:23">
      <c r="A57" s="18" t="s">
        <v>133</v>
      </c>
      <c r="B57" s="72">
        <v>574925.25</v>
      </c>
      <c r="C57" s="72">
        <v>476501.1</v>
      </c>
      <c r="D57" s="72">
        <v>468530.39</v>
      </c>
      <c r="E57" s="72">
        <v>493694.04</v>
      </c>
      <c r="F57" s="72">
        <v>563887.68999999994</v>
      </c>
      <c r="G57" s="72">
        <v>570801.38</v>
      </c>
      <c r="H57" s="72">
        <v>575543.55000000005</v>
      </c>
      <c r="I57" s="72">
        <v>822385.97</v>
      </c>
      <c r="J57" s="72">
        <v>987294.37</v>
      </c>
      <c r="K57" s="72">
        <v>1130298.52</v>
      </c>
      <c r="L57" s="72">
        <v>1173432.68</v>
      </c>
      <c r="M57" s="72">
        <v>1255931.93</v>
      </c>
      <c r="N57" s="72">
        <v>1674963.89</v>
      </c>
      <c r="O57" s="72">
        <v>1345310.01</v>
      </c>
      <c r="P57" s="72">
        <v>1344820.56</v>
      </c>
      <c r="Q57" s="72">
        <v>1347262.26</v>
      </c>
      <c r="R57" s="72">
        <v>1392419</v>
      </c>
      <c r="S57" s="72">
        <v>1365213.91</v>
      </c>
      <c r="T57" s="72">
        <v>1411979.94</v>
      </c>
      <c r="U57" s="72">
        <v>1450693.31</v>
      </c>
      <c r="V57" s="72">
        <v>1469239.02</v>
      </c>
      <c r="W57" s="72">
        <v>1686170.77</v>
      </c>
    </row>
    <row r="58" spans="1:23">
      <c r="A58" s="18" t="s">
        <v>134</v>
      </c>
      <c r="B58" s="72">
        <v>188319.06</v>
      </c>
      <c r="C58" s="72">
        <v>507276.07</v>
      </c>
      <c r="D58" s="72">
        <v>502455.21</v>
      </c>
      <c r="E58" s="72">
        <v>505634.87</v>
      </c>
      <c r="F58" s="72">
        <v>1010849.41</v>
      </c>
      <c r="G58" s="72">
        <v>590506.78</v>
      </c>
      <c r="H58" s="72">
        <v>612000.86</v>
      </c>
      <c r="I58" s="72">
        <v>875174.55</v>
      </c>
      <c r="J58" s="72">
        <v>1048370.1</v>
      </c>
      <c r="K58" s="72">
        <v>1166031.49</v>
      </c>
      <c r="L58" s="72">
        <v>1235029.3799999999</v>
      </c>
      <c r="M58" s="72">
        <v>1369096.25</v>
      </c>
      <c r="N58" s="72">
        <v>1727029.28</v>
      </c>
      <c r="O58" s="72">
        <v>1340530.2</v>
      </c>
      <c r="P58" s="72">
        <v>1370858.88</v>
      </c>
      <c r="Q58" s="72">
        <v>1383496.67</v>
      </c>
      <c r="R58" s="72">
        <v>1399517.5</v>
      </c>
      <c r="S58" s="72">
        <v>1449410.29</v>
      </c>
      <c r="T58" s="72">
        <v>1438380.3</v>
      </c>
      <c r="U58" s="72">
        <v>1514550.88</v>
      </c>
      <c r="V58" s="72">
        <v>1545565.56</v>
      </c>
      <c r="W58" s="72">
        <v>1693701.31</v>
      </c>
    </row>
    <row r="59" spans="1:23">
      <c r="A59" s="18" t="s">
        <v>135</v>
      </c>
      <c r="B59" s="72">
        <v>53423.03</v>
      </c>
      <c r="C59" s="72">
        <v>872252.98</v>
      </c>
      <c r="D59" s="72">
        <v>692907.06</v>
      </c>
      <c r="E59" s="72">
        <v>1014258.08</v>
      </c>
      <c r="F59" s="72">
        <v>1077751.2</v>
      </c>
      <c r="G59" s="72">
        <v>1132123.42</v>
      </c>
      <c r="H59" s="72">
        <v>1185774.6399999999</v>
      </c>
      <c r="I59" s="72">
        <v>1714188.37</v>
      </c>
      <c r="J59" s="72">
        <v>1723780.31</v>
      </c>
      <c r="K59" s="72">
        <v>2017881.17</v>
      </c>
      <c r="L59" s="72">
        <v>2193907.46</v>
      </c>
      <c r="M59" s="72">
        <v>2175863.3199999998</v>
      </c>
      <c r="N59" s="72">
        <v>2951632</v>
      </c>
      <c r="O59" s="72">
        <v>2273943.54</v>
      </c>
      <c r="P59" s="72">
        <v>2318105.96</v>
      </c>
      <c r="Q59" s="72">
        <v>2356716.2200000002</v>
      </c>
      <c r="R59" s="72">
        <v>2465252.88</v>
      </c>
      <c r="S59" s="72">
        <v>2457798.7400000002</v>
      </c>
      <c r="T59" s="72">
        <v>2509089.2799999998</v>
      </c>
      <c r="U59" s="72">
        <v>2605954.52</v>
      </c>
      <c r="V59" s="72">
        <v>2663671.88</v>
      </c>
      <c r="W59" s="72">
        <v>2989422.86</v>
      </c>
    </row>
    <row r="60" spans="1:23" s="62" customFormat="1">
      <c r="A60" s="49" t="s">
        <v>130</v>
      </c>
      <c r="B60" s="73">
        <f>SUM(B54:B59)</f>
        <v>4510507.47</v>
      </c>
      <c r="C60" s="73">
        <f t="shared" ref="C60:W60" si="14">SUM(C54:C59)</f>
        <v>6456805.6899999995</v>
      </c>
      <c r="D60" s="73">
        <f t="shared" si="14"/>
        <v>5706596.0999999996</v>
      </c>
      <c r="E60" s="73">
        <f t="shared" si="14"/>
        <v>5995613.46</v>
      </c>
      <c r="F60" s="73">
        <f t="shared" si="14"/>
        <v>7638875.3899999997</v>
      </c>
      <c r="G60" s="73">
        <f t="shared" si="14"/>
        <v>6853623.4399999995</v>
      </c>
      <c r="H60" s="73">
        <f t="shared" si="14"/>
        <v>8873443.1300000008</v>
      </c>
      <c r="I60" s="73">
        <f t="shared" si="14"/>
        <v>10026085.98</v>
      </c>
      <c r="J60" s="73">
        <f t="shared" si="14"/>
        <v>11769090.799999999</v>
      </c>
      <c r="K60" s="73">
        <f t="shared" si="14"/>
        <v>13117623.109999999</v>
      </c>
      <c r="L60" s="73">
        <f t="shared" si="14"/>
        <v>14138690.550000001</v>
      </c>
      <c r="M60" s="73">
        <f t="shared" si="14"/>
        <v>14768602.360000001</v>
      </c>
      <c r="N60" s="73">
        <f t="shared" si="14"/>
        <v>19402632.979999997</v>
      </c>
      <c r="O60" s="73">
        <f t="shared" si="14"/>
        <v>15433319.48</v>
      </c>
      <c r="P60" s="73">
        <f t="shared" si="14"/>
        <v>15368970.190000001</v>
      </c>
      <c r="Q60" s="73">
        <f t="shared" si="14"/>
        <v>15589142.779999999</v>
      </c>
      <c r="R60" s="73">
        <f t="shared" si="14"/>
        <v>16296817.439999998</v>
      </c>
      <c r="S60" s="73">
        <f t="shared" si="14"/>
        <v>16007238.410000002</v>
      </c>
      <c r="T60" s="73">
        <f t="shared" si="14"/>
        <v>16220082.180000002</v>
      </c>
      <c r="U60" s="73">
        <f t="shared" si="14"/>
        <v>16730156.989999998</v>
      </c>
      <c r="V60" s="73">
        <f t="shared" si="14"/>
        <v>17263288.899999999</v>
      </c>
      <c r="W60" s="73">
        <f t="shared" si="14"/>
        <v>18722291.219999999</v>
      </c>
    </row>
    <row r="61" spans="1:23">
      <c r="A61" s="44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</row>
    <row r="62" spans="1:23">
      <c r="A62" s="44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23">
      <c r="A63" s="44"/>
      <c r="B63" s="102" t="s">
        <v>223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4"/>
    </row>
    <row r="64" spans="1:23">
      <c r="B64" s="105" t="s">
        <v>212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7"/>
    </row>
    <row r="65" spans="1:23">
      <c r="A65" s="35"/>
      <c r="B65" s="36">
        <v>2002</v>
      </c>
      <c r="C65" s="36">
        <v>2003</v>
      </c>
      <c r="D65" s="36">
        <v>2004</v>
      </c>
      <c r="E65" s="36">
        <v>2005</v>
      </c>
      <c r="F65" s="36">
        <v>2006</v>
      </c>
      <c r="G65" s="36">
        <v>2007</v>
      </c>
      <c r="H65" s="36">
        <v>2008</v>
      </c>
      <c r="I65" s="36">
        <v>2009</v>
      </c>
      <c r="J65" s="36">
        <v>2010</v>
      </c>
      <c r="K65" s="36">
        <v>2011</v>
      </c>
      <c r="L65" s="36">
        <v>2012</v>
      </c>
      <c r="M65" s="36">
        <v>2013</v>
      </c>
      <c r="N65" s="36">
        <f>N4</f>
        <v>2014</v>
      </c>
      <c r="O65" s="36">
        <f t="shared" ref="O65:R65" si="15">O4</f>
        <v>2015</v>
      </c>
      <c r="P65" s="36">
        <f t="shared" si="15"/>
        <v>2016</v>
      </c>
      <c r="Q65" s="36">
        <f t="shared" si="15"/>
        <v>2017</v>
      </c>
      <c r="R65" s="36">
        <f t="shared" si="15"/>
        <v>2018</v>
      </c>
      <c r="S65" s="36">
        <v>2019</v>
      </c>
      <c r="T65" s="36">
        <v>2020</v>
      </c>
      <c r="U65" s="36">
        <v>2021</v>
      </c>
      <c r="V65" s="36">
        <v>2022</v>
      </c>
      <c r="W65" s="36">
        <v>2023</v>
      </c>
    </row>
    <row r="66" spans="1:23">
      <c r="A66" s="18" t="s">
        <v>128</v>
      </c>
      <c r="B66" s="90">
        <f t="shared" ref="B66:B72" si="16">B30/B17</f>
        <v>0</v>
      </c>
      <c r="C66" s="90">
        <f t="shared" ref="C66:M66" si="17">C30/C17</f>
        <v>0</v>
      </c>
      <c r="D66" s="90">
        <f t="shared" si="17"/>
        <v>0</v>
      </c>
      <c r="E66" s="90">
        <f t="shared" si="17"/>
        <v>0</v>
      </c>
      <c r="F66" s="90">
        <f t="shared" si="17"/>
        <v>0</v>
      </c>
      <c r="G66" s="90">
        <f t="shared" si="17"/>
        <v>0.19856015676006578</v>
      </c>
      <c r="H66" s="90">
        <f t="shared" si="17"/>
        <v>0.19570897181157451</v>
      </c>
      <c r="I66" s="90">
        <f t="shared" si="17"/>
        <v>0.19736554160435738</v>
      </c>
      <c r="J66" s="90">
        <f t="shared" si="17"/>
        <v>0.19709324529973457</v>
      </c>
      <c r="K66" s="90">
        <f t="shared" si="17"/>
        <v>0.1907931527420437</v>
      </c>
      <c r="L66" s="90">
        <f t="shared" si="17"/>
        <v>0.19222663347785807</v>
      </c>
      <c r="M66" s="90">
        <f t="shared" si="17"/>
        <v>0.17718545265679983</v>
      </c>
      <c r="N66" s="90">
        <f t="shared" ref="N66:P66" si="18">N30/N17</f>
        <v>0.1817424632289022</v>
      </c>
      <c r="O66" s="90">
        <f t="shared" si="18"/>
        <v>0.17963731050809228</v>
      </c>
      <c r="P66" s="90">
        <f t="shared" si="18"/>
        <v>0.19523324146530849</v>
      </c>
      <c r="Q66" s="90">
        <f t="shared" ref="Q66" si="19">Q30/Q17</f>
        <v>0.18162545825552537</v>
      </c>
      <c r="R66" s="90">
        <f t="shared" ref="R66" si="20">R30/R17</f>
        <v>0.18559977320240087</v>
      </c>
      <c r="S66" s="90">
        <f t="shared" ref="S66" si="21">S30/S17</f>
        <v>0.20045394528756558</v>
      </c>
      <c r="T66" s="90">
        <f t="shared" ref="T66:W66" si="22">T30/T17</f>
        <v>0.20525300734667881</v>
      </c>
      <c r="U66" s="90">
        <f t="shared" si="22"/>
        <v>0.20636514307639045</v>
      </c>
      <c r="V66" s="90">
        <f t="shared" si="22"/>
        <v>0.19546503609456128</v>
      </c>
      <c r="W66" s="90">
        <f t="shared" si="22"/>
        <v>0.19371988639322282</v>
      </c>
    </row>
    <row r="67" spans="1:23">
      <c r="A67" s="18" t="s">
        <v>129</v>
      </c>
      <c r="B67" s="90">
        <f t="shared" si="16"/>
        <v>0.15077986597040491</v>
      </c>
      <c r="C67" s="90">
        <f t="shared" ref="C67:M67" si="23">C31/C18</f>
        <v>0.20512132085352078</v>
      </c>
      <c r="D67" s="90">
        <f t="shared" si="23"/>
        <v>0.17738158524095832</v>
      </c>
      <c r="E67" s="90">
        <f t="shared" si="23"/>
        <v>0.13354399438344178</v>
      </c>
      <c r="F67" s="90">
        <f t="shared" si="23"/>
        <v>0.1414901180060634</v>
      </c>
      <c r="G67" s="90">
        <f t="shared" si="23"/>
        <v>0.17191835179423159</v>
      </c>
      <c r="H67" s="90">
        <f t="shared" si="23"/>
        <v>0.14389831463568173</v>
      </c>
      <c r="I67" s="90">
        <f t="shared" si="23"/>
        <v>0.15661992898257998</v>
      </c>
      <c r="J67" s="90">
        <f t="shared" si="23"/>
        <v>0.13115754917490652</v>
      </c>
      <c r="K67" s="90">
        <f t="shared" si="23"/>
        <v>0.14485011833368669</v>
      </c>
      <c r="L67" s="90">
        <f t="shared" si="23"/>
        <v>0.15111107474229682</v>
      </c>
      <c r="M67" s="90">
        <f t="shared" si="23"/>
        <v>0.15002299539769287</v>
      </c>
      <c r="N67" s="90">
        <f t="shared" ref="N67:P67" si="24">N31/N18</f>
        <v>0.15562713402503081</v>
      </c>
      <c r="O67" s="90">
        <f t="shared" si="24"/>
        <v>0.16924199733961548</v>
      </c>
      <c r="P67" s="90">
        <f t="shared" si="24"/>
        <v>0.18327484069375424</v>
      </c>
      <c r="Q67" s="90">
        <f t="shared" ref="Q67" si="25">Q31/Q18</f>
        <v>0.17504160971904834</v>
      </c>
      <c r="R67" s="90">
        <f t="shared" ref="R67" si="26">R31/R18</f>
        <v>0.17512851625958553</v>
      </c>
      <c r="S67" s="90">
        <f t="shared" ref="S67" si="27">S31/S18</f>
        <v>0.1749132440475874</v>
      </c>
      <c r="T67" s="90">
        <f t="shared" ref="T67:W67" si="28">T31/T18</f>
        <v>0.19655137664917144</v>
      </c>
      <c r="U67" s="90">
        <f t="shared" si="28"/>
        <v>0.20066929541113532</v>
      </c>
      <c r="V67" s="90">
        <f t="shared" si="28"/>
        <v>0.2094647069421525</v>
      </c>
      <c r="W67" s="90">
        <f t="shared" si="28"/>
        <v>0.2116277813466946</v>
      </c>
    </row>
    <row r="68" spans="1:23">
      <c r="A68" s="18" t="s">
        <v>132</v>
      </c>
      <c r="B68" s="90">
        <f t="shared" si="16"/>
        <v>0.19558485639579298</v>
      </c>
      <c r="C68" s="90">
        <f t="shared" ref="C68:K68" si="29">C32/C19</f>
        <v>0.21464676743770356</v>
      </c>
      <c r="D68" s="90">
        <f t="shared" si="29"/>
        <v>0.20746666397779159</v>
      </c>
      <c r="E68" s="90">
        <f t="shared" si="29"/>
        <v>0.22451570969415818</v>
      </c>
      <c r="F68" s="90">
        <f t="shared" si="29"/>
        <v>0.21473932698227571</v>
      </c>
      <c r="G68" s="90">
        <f t="shared" si="29"/>
        <v>0.21047913325030851</v>
      </c>
      <c r="H68" s="90">
        <f t="shared" si="29"/>
        <v>0.20395741628513142</v>
      </c>
      <c r="I68" s="90">
        <f t="shared" si="29"/>
        <v>0.21014472763807696</v>
      </c>
      <c r="J68" s="90">
        <f t="shared" si="29"/>
        <v>0.21098790028367187</v>
      </c>
      <c r="K68" s="90">
        <f t="shared" si="29"/>
        <v>0.19732852069994708</v>
      </c>
      <c r="L68" s="90">
        <f t="shared" ref="L68:M68" si="30">L32/L19</f>
        <v>0.20236672635437189</v>
      </c>
      <c r="M68" s="90">
        <f t="shared" si="30"/>
        <v>0.22177893137206034</v>
      </c>
      <c r="N68" s="90">
        <f t="shared" ref="N68:P68" si="31">N32/N19</f>
        <v>0.20891327238988713</v>
      </c>
      <c r="O68" s="90">
        <f t="shared" si="31"/>
        <v>0.20363323685725004</v>
      </c>
      <c r="P68" s="90">
        <f t="shared" si="31"/>
        <v>0.23602557285723041</v>
      </c>
      <c r="Q68" s="90">
        <f t="shared" ref="Q68" si="32">Q32/Q19</f>
        <v>0.23035349912564621</v>
      </c>
      <c r="R68" s="90">
        <f t="shared" ref="R68" si="33">R32/R19</f>
        <v>0.2356648641070801</v>
      </c>
      <c r="S68" s="90">
        <f t="shared" ref="S68" si="34">S32/S19</f>
        <v>0.21953736568840543</v>
      </c>
      <c r="T68" s="90">
        <f t="shared" ref="T68:W68" si="35">T32/T19</f>
        <v>0.23540576567023611</v>
      </c>
      <c r="U68" s="90">
        <f t="shared" si="35"/>
        <v>0.22149163107442615</v>
      </c>
      <c r="V68" s="91">
        <f t="shared" si="35"/>
        <v>0.23357899050381475</v>
      </c>
      <c r="W68" s="91">
        <f t="shared" si="35"/>
        <v>0.24087359489511884</v>
      </c>
    </row>
    <row r="69" spans="1:23">
      <c r="A69" s="18" t="s">
        <v>133</v>
      </c>
      <c r="B69" s="90">
        <f t="shared" si="16"/>
        <v>0.19271872971132356</v>
      </c>
      <c r="C69" s="90">
        <f t="shared" ref="C69:K69" si="36">C33/C20</f>
        <v>0.1755865766957723</v>
      </c>
      <c r="D69" s="90">
        <f t="shared" si="36"/>
        <v>0.18997630389530692</v>
      </c>
      <c r="E69" s="90">
        <f t="shared" si="36"/>
        <v>0.18444364478114553</v>
      </c>
      <c r="F69" s="90">
        <f t="shared" si="36"/>
        <v>0.18307719675740344</v>
      </c>
      <c r="G69" s="90">
        <f t="shared" si="36"/>
        <v>0.18982292052829336</v>
      </c>
      <c r="H69" s="90">
        <f t="shared" si="36"/>
        <v>0.19832322330191857</v>
      </c>
      <c r="I69" s="90">
        <f t="shared" si="36"/>
        <v>0.18339060017428793</v>
      </c>
      <c r="J69" s="90">
        <f t="shared" si="36"/>
        <v>0.18049509253426727</v>
      </c>
      <c r="K69" s="90">
        <f t="shared" si="36"/>
        <v>0.17763466250382592</v>
      </c>
      <c r="L69" s="90">
        <f t="shared" ref="L69:M69" si="37">L33/L20</f>
        <v>0.1751144154491612</v>
      </c>
      <c r="M69" s="90">
        <f t="shared" si="37"/>
        <v>0.17352464111202576</v>
      </c>
      <c r="N69" s="90">
        <f t="shared" ref="N69:P69" si="38">N33/N20</f>
        <v>0.1712628156943741</v>
      </c>
      <c r="O69" s="90">
        <f t="shared" si="38"/>
        <v>0.17035038018664345</v>
      </c>
      <c r="P69" s="90">
        <f t="shared" si="38"/>
        <v>0.18231618240036895</v>
      </c>
      <c r="Q69" s="90">
        <f t="shared" ref="Q69" si="39">Q33/Q20</f>
        <v>0.17695386365994259</v>
      </c>
      <c r="R69" s="90">
        <f t="shared" ref="R69" si="40">R33/R20</f>
        <v>0.17612185397342228</v>
      </c>
      <c r="S69" s="90">
        <f t="shared" ref="S69" si="41">S33/S20</f>
        <v>0.17872790440203901</v>
      </c>
      <c r="T69" s="90">
        <f t="shared" ref="T69:W69" si="42">T33/T20</f>
        <v>0.16690737484651488</v>
      </c>
      <c r="U69" s="90">
        <f t="shared" si="42"/>
        <v>0.16727009836306891</v>
      </c>
      <c r="V69" s="90">
        <f t="shared" si="42"/>
        <v>0.17079011213122403</v>
      </c>
      <c r="W69" s="90">
        <f t="shared" si="42"/>
        <v>0.17672734929470005</v>
      </c>
    </row>
    <row r="70" spans="1:23">
      <c r="A70" s="18" t="s">
        <v>134</v>
      </c>
      <c r="B70" s="90">
        <f t="shared" si="16"/>
        <v>0.14993206890038915</v>
      </c>
      <c r="C70" s="90">
        <f t="shared" ref="C70:K70" si="43">C34/C21</f>
        <v>0.15238711592921553</v>
      </c>
      <c r="D70" s="90">
        <f t="shared" si="43"/>
        <v>0.14024731167230242</v>
      </c>
      <c r="E70" s="90">
        <f t="shared" si="43"/>
        <v>0.16001583085620807</v>
      </c>
      <c r="F70" s="90">
        <f t="shared" si="43"/>
        <v>0.17118161867286083</v>
      </c>
      <c r="G70" s="90">
        <f t="shared" si="43"/>
        <v>0.17586330706983683</v>
      </c>
      <c r="H70" s="90">
        <f t="shared" si="43"/>
        <v>0.17891383037207839</v>
      </c>
      <c r="I70" s="90">
        <f t="shared" si="43"/>
        <v>0.17748349715011305</v>
      </c>
      <c r="J70" s="90">
        <f t="shared" si="43"/>
        <v>0.18838194106204206</v>
      </c>
      <c r="K70" s="90">
        <f t="shared" si="43"/>
        <v>0.19022948232187384</v>
      </c>
      <c r="L70" s="90">
        <f t="shared" ref="L70:M70" si="44">L34/L21</f>
        <v>0.19664167357578349</v>
      </c>
      <c r="M70" s="90">
        <f t="shared" si="44"/>
        <v>0.19746722240170489</v>
      </c>
      <c r="N70" s="90">
        <f t="shared" ref="N70:P70" si="45">N34/N21</f>
        <v>0.15771949491976986</v>
      </c>
      <c r="O70" s="90">
        <f t="shared" si="45"/>
        <v>0.161169679264447</v>
      </c>
      <c r="P70" s="90">
        <f t="shared" si="45"/>
        <v>0.15577703457851697</v>
      </c>
      <c r="Q70" s="90">
        <f t="shared" ref="Q70" si="46">Q34/Q21</f>
        <v>0.16141970447392404</v>
      </c>
      <c r="R70" s="90">
        <f t="shared" ref="R70" si="47">R34/R21</f>
        <v>0.16249783118476319</v>
      </c>
      <c r="S70" s="90">
        <f t="shared" ref="S70" si="48">S34/S21</f>
        <v>0.17045770347811592</v>
      </c>
      <c r="T70" s="90">
        <f t="shared" ref="T70:W70" si="49">T34/T21</f>
        <v>0.1678933527202521</v>
      </c>
      <c r="U70" s="90">
        <f t="shared" si="49"/>
        <v>0.1724308729118593</v>
      </c>
      <c r="V70" s="90">
        <f t="shared" si="49"/>
        <v>0.16809454436067939</v>
      </c>
      <c r="W70" s="90">
        <f t="shared" si="49"/>
        <v>0.16972979690133927</v>
      </c>
    </row>
    <row r="71" spans="1:23">
      <c r="A71" s="18" t="s">
        <v>135</v>
      </c>
      <c r="B71" s="90">
        <f t="shared" si="16"/>
        <v>0.19823943198962954</v>
      </c>
      <c r="C71" s="90">
        <f t="shared" ref="C71:K71" si="50">C35/C22</f>
        <v>0.17495168459791205</v>
      </c>
      <c r="D71" s="90">
        <f t="shared" si="50"/>
        <v>0.17601737326898806</v>
      </c>
      <c r="E71" s="90">
        <f t="shared" si="50"/>
        <v>0.20805598881483167</v>
      </c>
      <c r="F71" s="90">
        <f t="shared" si="50"/>
        <v>0.20146020912192117</v>
      </c>
      <c r="G71" s="90">
        <f t="shared" si="50"/>
        <v>0.2078207554283488</v>
      </c>
      <c r="H71" s="90">
        <f t="shared" si="50"/>
        <v>0.20649095419329305</v>
      </c>
      <c r="I71" s="90">
        <f t="shared" si="50"/>
        <v>0.22315015010678813</v>
      </c>
      <c r="J71" s="90">
        <f t="shared" si="50"/>
        <v>0.22790724267671425</v>
      </c>
      <c r="K71" s="90">
        <f t="shared" si="50"/>
        <v>0.2148122090172829</v>
      </c>
      <c r="L71" s="90">
        <f t="shared" ref="L71:M71" si="51">L35/L22</f>
        <v>0.22644226932035924</v>
      </c>
      <c r="M71" s="90">
        <f t="shared" si="51"/>
        <v>0.21230796304536984</v>
      </c>
      <c r="N71" s="90">
        <f t="shared" ref="N71:P71" si="52">N35/N22</f>
        <v>0.20063098319504791</v>
      </c>
      <c r="O71" s="90">
        <f t="shared" si="52"/>
        <v>0.21426231591017586</v>
      </c>
      <c r="P71" s="90">
        <f t="shared" si="52"/>
        <v>0.24621218991292299</v>
      </c>
      <c r="Q71" s="90">
        <f t="shared" ref="Q71" si="53">Q35/Q22</f>
        <v>0.20684142980709083</v>
      </c>
      <c r="R71" s="90">
        <f t="shared" ref="R71" si="54">R35/R22</f>
        <v>0.21722743855217286</v>
      </c>
      <c r="S71" s="90">
        <f t="shared" ref="S71" si="55">S35/S22</f>
        <v>0.2303066242702137</v>
      </c>
      <c r="T71" s="90">
        <f t="shared" ref="T71:W71" si="56">T35/T22</f>
        <v>0.2369018237761209</v>
      </c>
      <c r="U71" s="90">
        <f t="shared" si="56"/>
        <v>0.20967193837995118</v>
      </c>
      <c r="V71" s="90">
        <f t="shared" si="56"/>
        <v>0.22552705521618052</v>
      </c>
      <c r="W71" s="90">
        <f t="shared" si="56"/>
        <v>0.23144849496921857</v>
      </c>
    </row>
    <row r="72" spans="1:23" s="62" customFormat="1">
      <c r="A72" s="49" t="s">
        <v>130</v>
      </c>
      <c r="B72" s="92">
        <f t="shared" si="16"/>
        <v>9.7157491327996962E-2</v>
      </c>
      <c r="C72" s="92">
        <f t="shared" ref="C72:K72" si="57">C36/C23</f>
        <v>9.8284570215279157E-2</v>
      </c>
      <c r="D72" s="92">
        <f t="shared" si="57"/>
        <v>9.8101637230620653E-2</v>
      </c>
      <c r="E72" s="92">
        <f t="shared" si="57"/>
        <v>0.1012095623590164</v>
      </c>
      <c r="F72" s="92">
        <f t="shared" si="57"/>
        <v>9.815212423989518E-2</v>
      </c>
      <c r="G72" s="92">
        <f t="shared" si="57"/>
        <v>0.19574513375812475</v>
      </c>
      <c r="H72" s="92">
        <f t="shared" si="57"/>
        <v>0.19099951603343085</v>
      </c>
      <c r="I72" s="92">
        <f t="shared" si="57"/>
        <v>0.19538853489178545</v>
      </c>
      <c r="J72" s="92">
        <f t="shared" si="57"/>
        <v>0.19306969660465551</v>
      </c>
      <c r="K72" s="92">
        <f t="shared" si="57"/>
        <v>0.18832706996990509</v>
      </c>
      <c r="L72" s="92">
        <f t="shared" ref="L72:M72" si="58">L36/L23</f>
        <v>0.19232691761137014</v>
      </c>
      <c r="M72" s="92">
        <f t="shared" si="58"/>
        <v>0.18663478365417541</v>
      </c>
      <c r="N72" s="92">
        <f t="shared" ref="N72:Q72" si="59">N36/N23</f>
        <v>0.18226413551797402</v>
      </c>
      <c r="O72" s="92">
        <f t="shared" si="59"/>
        <v>0.18462409049601561</v>
      </c>
      <c r="P72" s="92">
        <f t="shared" si="59"/>
        <v>0.20287331526467747</v>
      </c>
      <c r="Q72" s="92">
        <f t="shared" si="59"/>
        <v>0.18955824948970559</v>
      </c>
      <c r="R72" s="92">
        <f t="shared" ref="R72" si="60">R36/R23</f>
        <v>0.19336459453251165</v>
      </c>
      <c r="S72" s="92">
        <f t="shared" ref="S72" si="61">S36/S23</f>
        <v>0.20014724297755176</v>
      </c>
      <c r="T72" s="92">
        <f t="shared" ref="T72:W72" si="62">T36/T23</f>
        <v>0.20686581716297375</v>
      </c>
      <c r="U72" s="92">
        <f t="shared" si="62"/>
        <v>0.20204129266462451</v>
      </c>
      <c r="V72" s="92">
        <f t="shared" si="62"/>
        <v>0.20277761012392181</v>
      </c>
      <c r="W72" s="92">
        <f t="shared" si="62"/>
        <v>0.20535755415537998</v>
      </c>
    </row>
    <row r="73" spans="1:23">
      <c r="A73" s="44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</row>
    <row r="75" spans="1:23">
      <c r="B75" s="102" t="s">
        <v>85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4"/>
    </row>
    <row r="76" spans="1:23">
      <c r="B76" s="105" t="s">
        <v>213</v>
      </c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7"/>
    </row>
    <row r="77" spans="1:23">
      <c r="A77" s="35"/>
      <c r="B77" s="36">
        <v>2002</v>
      </c>
      <c r="C77" s="36">
        <v>2003</v>
      </c>
      <c r="D77" s="36">
        <v>2004</v>
      </c>
      <c r="E77" s="36">
        <v>2005</v>
      </c>
      <c r="F77" s="36">
        <v>2006</v>
      </c>
      <c r="G77" s="36">
        <v>2007</v>
      </c>
      <c r="H77" s="36">
        <v>2008</v>
      </c>
      <c r="I77" s="36">
        <v>2009</v>
      </c>
      <c r="J77" s="36">
        <v>2010</v>
      </c>
      <c r="K77" s="36">
        <v>2011</v>
      </c>
      <c r="L77" s="36">
        <v>2012</v>
      </c>
      <c r="M77" s="36">
        <v>2013</v>
      </c>
      <c r="N77" s="36">
        <f>N4</f>
        <v>2014</v>
      </c>
      <c r="O77" s="36">
        <f t="shared" ref="O77:W77" si="63">O4</f>
        <v>2015</v>
      </c>
      <c r="P77" s="36">
        <f t="shared" si="63"/>
        <v>2016</v>
      </c>
      <c r="Q77" s="36">
        <f t="shared" si="63"/>
        <v>2017</v>
      </c>
      <c r="R77" s="36">
        <f t="shared" si="63"/>
        <v>2018</v>
      </c>
      <c r="S77" s="36">
        <f t="shared" si="63"/>
        <v>2019</v>
      </c>
      <c r="T77" s="36">
        <f t="shared" si="63"/>
        <v>2020</v>
      </c>
      <c r="U77" s="36">
        <f t="shared" si="63"/>
        <v>2021</v>
      </c>
      <c r="V77" s="36">
        <f t="shared" si="63"/>
        <v>2022</v>
      </c>
      <c r="W77" s="36">
        <f t="shared" si="63"/>
        <v>2023</v>
      </c>
    </row>
    <row r="78" spans="1:23">
      <c r="A78" s="94" t="s">
        <v>147</v>
      </c>
      <c r="B78" s="90">
        <f t="shared" ref="B78:M78" si="64">B23/B11</f>
        <v>0.70389390232336913</v>
      </c>
      <c r="C78" s="90">
        <f t="shared" si="64"/>
        <v>0.67550983737051962</v>
      </c>
      <c r="D78" s="90">
        <f t="shared" si="64"/>
        <v>0.68138139035022849</v>
      </c>
      <c r="E78" s="90">
        <f t="shared" si="64"/>
        <v>0.69929593700213577</v>
      </c>
      <c r="F78" s="90">
        <f t="shared" si="64"/>
        <v>0.68042588200298082</v>
      </c>
      <c r="G78" s="90">
        <f t="shared" si="64"/>
        <v>0.61190092106259941</v>
      </c>
      <c r="H78" s="90">
        <f t="shared" si="64"/>
        <v>0.61842321117009547</v>
      </c>
      <c r="I78" s="90">
        <f t="shared" si="64"/>
        <v>0.62104420174059405</v>
      </c>
      <c r="J78" s="90">
        <f t="shared" si="64"/>
        <v>0.61195072089822666</v>
      </c>
      <c r="K78" s="90">
        <f t="shared" si="64"/>
        <v>0.610216174974474</v>
      </c>
      <c r="L78" s="90">
        <f>L23/L11</f>
        <v>0.6036842003812829</v>
      </c>
      <c r="M78" s="90">
        <f t="shared" si="64"/>
        <v>0.60081572912408454</v>
      </c>
      <c r="N78" s="90">
        <f t="shared" ref="N78:O78" si="65">N23/N11</f>
        <v>0.58619662074140977</v>
      </c>
      <c r="O78" s="90">
        <f t="shared" si="65"/>
        <v>0.5788870539943749</v>
      </c>
      <c r="P78" s="90">
        <f t="shared" ref="P78:Q78" si="66">P23/P11</f>
        <v>0.56467755328158553</v>
      </c>
      <c r="Q78" s="90">
        <f t="shared" si="66"/>
        <v>0.57138539871736882</v>
      </c>
      <c r="R78" s="90">
        <f t="shared" ref="R78:S78" si="67">R23/R11</f>
        <v>0.56910836311282531</v>
      </c>
      <c r="S78" s="90">
        <f t="shared" si="67"/>
        <v>0.56731485229615963</v>
      </c>
      <c r="T78" s="90">
        <f t="shared" ref="T78:W78" si="68">T23/T11</f>
        <v>0.55784967232764826</v>
      </c>
      <c r="U78" s="90">
        <f t="shared" si="68"/>
        <v>0.55741325895064808</v>
      </c>
      <c r="V78" s="90">
        <f t="shared" si="68"/>
        <v>0.55554535581847464</v>
      </c>
      <c r="W78" s="90">
        <f t="shared" si="68"/>
        <v>0.54491938623578506</v>
      </c>
    </row>
    <row r="79" spans="1:23">
      <c r="A79" s="95" t="s">
        <v>148</v>
      </c>
      <c r="B79" s="90">
        <f t="shared" ref="B79:K79" si="69">B36/B11</f>
        <v>6.8388565710812685E-2</v>
      </c>
      <c r="C79" s="90">
        <f t="shared" si="69"/>
        <v>6.6392194042154642E-2</v>
      </c>
      <c r="D79" s="90">
        <f t="shared" si="69"/>
        <v>6.6844629971834046E-2</v>
      </c>
      <c r="E79" s="90">
        <f t="shared" si="69"/>
        <v>7.0775435743424472E-2</v>
      </c>
      <c r="F79" s="90">
        <f t="shared" si="69"/>
        <v>6.6785245706396837E-2</v>
      </c>
      <c r="G79" s="90">
        <f t="shared" si="69"/>
        <v>0.11977662764011826</v>
      </c>
      <c r="H79" s="90">
        <f t="shared" si="69"/>
        <v>0.11811853403732844</v>
      </c>
      <c r="I79" s="90">
        <f t="shared" si="69"/>
        <v>0.12134491668113311</v>
      </c>
      <c r="J79" s="90">
        <f t="shared" si="69"/>
        <v>0.11814914002082083</v>
      </c>
      <c r="K79" s="90">
        <f t="shared" si="69"/>
        <v>0.11492022428118559</v>
      </c>
      <c r="L79" s="90">
        <f t="shared" ref="L79:M79" si="70">L36/L11</f>
        <v>0.11610472147001685</v>
      </c>
      <c r="M79" s="90">
        <f t="shared" si="70"/>
        <v>0.11213311362109918</v>
      </c>
      <c r="N79" s="90">
        <f t="shared" ref="N79:O79" si="71">N36/N11</f>
        <v>0.10684262032299072</v>
      </c>
      <c r="O79" s="90">
        <f t="shared" si="71"/>
        <v>0.10687649584362933</v>
      </c>
      <c r="P79" s="90">
        <f t="shared" ref="P79:Q79" si="72">P36/P11</f>
        <v>0.11455800728978181</v>
      </c>
      <c r="Q79" s="90">
        <f t="shared" si="72"/>
        <v>0.10831081596484191</v>
      </c>
      <c r="R79" s="90">
        <f t="shared" ref="R79:S79" si="73">R36/R11</f>
        <v>0.11004540787837286</v>
      </c>
      <c r="S79" s="90">
        <f t="shared" si="73"/>
        <v>0.11354650358729335</v>
      </c>
      <c r="T79" s="90">
        <f t="shared" ref="T79:W79" si="74">T36/T11</f>
        <v>0.11540002832015611</v>
      </c>
      <c r="U79" s="90">
        <f t="shared" si="74"/>
        <v>0.11262049538679003</v>
      </c>
      <c r="V79" s="90">
        <f t="shared" si="74"/>
        <v>0.11265215956831408</v>
      </c>
      <c r="W79" s="90">
        <f t="shared" si="74"/>
        <v>0.11190331236923165</v>
      </c>
    </row>
    <row r="80" spans="1:23">
      <c r="A80" s="95" t="s">
        <v>149</v>
      </c>
      <c r="B80" s="90">
        <f t="shared" ref="B80:K80" si="75">B48/B11</f>
        <v>0.10067748488891914</v>
      </c>
      <c r="C80" s="90">
        <f t="shared" si="75"/>
        <v>9.1523585543564462E-2</v>
      </c>
      <c r="D80" s="90">
        <f t="shared" si="75"/>
        <v>0.11052192848103595</v>
      </c>
      <c r="E80" s="90">
        <f t="shared" si="75"/>
        <v>9.2599427068148152E-2</v>
      </c>
      <c r="F80" s="90">
        <f t="shared" si="75"/>
        <v>0.10841372094212987</v>
      </c>
      <c r="G80" s="90">
        <f t="shared" si="75"/>
        <v>0.11733236736758069</v>
      </c>
      <c r="H80" s="90">
        <f t="shared" si="75"/>
        <v>0.11020111522716544</v>
      </c>
      <c r="I80" s="90">
        <f t="shared" si="75"/>
        <v>0.11272647338213483</v>
      </c>
      <c r="J80" s="90">
        <f t="shared" si="75"/>
        <v>0.10103916412254112</v>
      </c>
      <c r="K80" s="90">
        <f t="shared" si="75"/>
        <v>0.10035152474353105</v>
      </c>
      <c r="L80" s="90">
        <f t="shared" ref="L80:M80" si="76">L48/L11</f>
        <v>0.10477874358947742</v>
      </c>
      <c r="M80" s="90">
        <f t="shared" si="76"/>
        <v>0.11737382945472512</v>
      </c>
      <c r="N80" s="90">
        <f t="shared" ref="N80:Q80" si="77">N48/N11</f>
        <v>0.12529862085662566</v>
      </c>
      <c r="O80" s="90">
        <f t="shared" si="77"/>
        <v>0.14659212303321587</v>
      </c>
      <c r="P80" s="90">
        <f t="shared" si="77"/>
        <v>0.15746348067190097</v>
      </c>
      <c r="Q80" s="90">
        <f t="shared" si="77"/>
        <v>0.15814209522698738</v>
      </c>
      <c r="R80" s="90">
        <f t="shared" ref="R80:S80" si="78">R48/R11</f>
        <v>0.15884599193067353</v>
      </c>
      <c r="S80" s="90">
        <f t="shared" si="78"/>
        <v>0.15547550827006923</v>
      </c>
      <c r="T80" s="90">
        <f t="shared" ref="T80:W80" si="79">T48/T11</f>
        <v>0.15257527291864728</v>
      </c>
      <c r="U80" s="90">
        <f t="shared" si="79"/>
        <v>0.15575940796888424</v>
      </c>
      <c r="V80" s="90">
        <f t="shared" si="79"/>
        <v>0.16360462587165644</v>
      </c>
      <c r="W80" s="90">
        <f t="shared" si="79"/>
        <v>0.16332215635116584</v>
      </c>
    </row>
    <row r="81" spans="1:23">
      <c r="A81" s="95" t="s">
        <v>150</v>
      </c>
      <c r="B81" s="90">
        <f t="shared" ref="B81:K81" si="80">B60/B11</f>
        <v>1.909493103288229E-2</v>
      </c>
      <c r="C81" s="90">
        <f t="shared" si="80"/>
        <v>2.4674906777952442E-2</v>
      </c>
      <c r="D81" s="90">
        <f t="shared" si="80"/>
        <v>2.1015063896442664E-2</v>
      </c>
      <c r="E81" s="90">
        <f t="shared" si="80"/>
        <v>2.1959381949851937E-2</v>
      </c>
      <c r="F81" s="90">
        <f t="shared" si="80"/>
        <v>2.5289469351246714E-2</v>
      </c>
      <c r="G81" s="90">
        <f t="shared" si="80"/>
        <v>2.1874207928303541E-2</v>
      </c>
      <c r="H81" s="90">
        <f t="shared" si="80"/>
        <v>2.7522542390311419E-2</v>
      </c>
      <c r="I81" s="90">
        <f t="shared" si="80"/>
        <v>2.996627668168219E-2</v>
      </c>
      <c r="J81" s="90">
        <f t="shared" si="80"/>
        <v>3.5280930247651131E-2</v>
      </c>
      <c r="K81" s="90">
        <f t="shared" si="80"/>
        <v>3.7934557903710468E-2</v>
      </c>
      <c r="L81" s="90">
        <f t="shared" ref="L81:M81" si="81">L60/L11</f>
        <v>3.7846931267663135E-2</v>
      </c>
      <c r="M81" s="90">
        <f t="shared" si="81"/>
        <v>3.8049611607190767E-2</v>
      </c>
      <c r="N81" s="90">
        <f t="shared" ref="N81:Q81" si="82">N60/N11</f>
        <v>4.7732053757098346E-2</v>
      </c>
      <c r="O81" s="90">
        <f t="shared" si="82"/>
        <v>3.7295810954554247E-2</v>
      </c>
      <c r="P81" s="90">
        <f t="shared" si="82"/>
        <v>3.5875902185955107E-2</v>
      </c>
      <c r="Q81" s="90">
        <f t="shared" si="82"/>
        <v>3.6027053706539455E-2</v>
      </c>
      <c r="R81" s="90">
        <f t="shared" ref="R81:S81" si="83">R60/R11</f>
        <v>3.7584302818963848E-2</v>
      </c>
      <c r="S81" s="90">
        <f t="shared" si="83"/>
        <v>3.5491907731508884E-2</v>
      </c>
      <c r="T81" s="90">
        <f t="shared" ref="T81:W81" si="84">T60/T11</f>
        <v>3.5204087831086701E-2</v>
      </c>
      <c r="U81" s="90">
        <f t="shared" si="84"/>
        <v>3.5833512989410107E-2</v>
      </c>
      <c r="V81" s="90">
        <f t="shared" si="84"/>
        <v>3.4008046829360185E-2</v>
      </c>
      <c r="W81" s="90">
        <f t="shared" si="84"/>
        <v>3.3348612867675868E-2</v>
      </c>
    </row>
    <row r="82" spans="1:23">
      <c r="A82" s="95" t="s">
        <v>151</v>
      </c>
      <c r="B82" s="90">
        <f>1-(B78+B79+B80+B81)</f>
        <v>0.1079451160440168</v>
      </c>
      <c r="C82" s="90">
        <f t="shared" ref="C82:K82" si="85">1-(C78+C79+C80+C81)</f>
        <v>0.14189947626580879</v>
      </c>
      <c r="D82" s="90">
        <f t="shared" si="85"/>
        <v>0.12023698730045884</v>
      </c>
      <c r="E82" s="90">
        <f t="shared" si="85"/>
        <v>0.11536981823643966</v>
      </c>
      <c r="F82" s="90">
        <f t="shared" si="85"/>
        <v>0.11908568199724567</v>
      </c>
      <c r="G82" s="90">
        <f t="shared" si="85"/>
        <v>0.12911587600139818</v>
      </c>
      <c r="H82" s="90">
        <f t="shared" si="85"/>
        <v>0.12573459717509927</v>
      </c>
      <c r="I82" s="90">
        <f t="shared" si="85"/>
        <v>0.11491813151445585</v>
      </c>
      <c r="J82" s="90">
        <f t="shared" si="85"/>
        <v>0.13358004471076035</v>
      </c>
      <c r="K82" s="90">
        <f t="shared" si="85"/>
        <v>0.13657751809709884</v>
      </c>
      <c r="L82" s="90">
        <f t="shared" ref="L82:M82" si="86">1-(L78+L79+L80+L81)</f>
        <v>0.13758540329155966</v>
      </c>
      <c r="M82" s="90">
        <f t="shared" si="86"/>
        <v>0.13162771619290037</v>
      </c>
      <c r="N82" s="90">
        <f t="shared" ref="N82:Q82" si="87">1-(N78+N79+N80+N81)</f>
        <v>0.13393008432187548</v>
      </c>
      <c r="O82" s="90">
        <f t="shared" si="87"/>
        <v>0.1303485161742256</v>
      </c>
      <c r="P82" s="90">
        <f t="shared" si="87"/>
        <v>0.12742505657077652</v>
      </c>
      <c r="Q82" s="90">
        <f t="shared" si="87"/>
        <v>0.12613463638426237</v>
      </c>
      <c r="R82" s="90">
        <f t="shared" ref="R82:S82" si="88">1-(R78+R79+R80+R81)</f>
        <v>0.12441593425916453</v>
      </c>
      <c r="S82" s="90">
        <f t="shared" si="88"/>
        <v>0.12817122811496884</v>
      </c>
      <c r="T82" s="90">
        <f t="shared" ref="T82:W82" si="89">1-(T78+T79+T80+T81)</f>
        <v>0.13897093860246157</v>
      </c>
      <c r="U82" s="90">
        <f t="shared" si="89"/>
        <v>0.13837332470426755</v>
      </c>
      <c r="V82" s="90">
        <f t="shared" si="89"/>
        <v>0.13418981191219459</v>
      </c>
      <c r="W82" s="90">
        <f t="shared" si="89"/>
        <v>0.14650653217614151</v>
      </c>
    </row>
    <row r="83" spans="1:23" s="62" customFormat="1">
      <c r="A83" s="49" t="s">
        <v>130</v>
      </c>
      <c r="B83" s="92">
        <f>SUM(B78:B82)</f>
        <v>1</v>
      </c>
      <c r="C83" s="92">
        <f t="shared" ref="C83:K83" si="90">SUM(C78:C82)</f>
        <v>1</v>
      </c>
      <c r="D83" s="92">
        <f t="shared" si="90"/>
        <v>1</v>
      </c>
      <c r="E83" s="92">
        <f t="shared" si="90"/>
        <v>1</v>
      </c>
      <c r="F83" s="92">
        <f t="shared" si="90"/>
        <v>1</v>
      </c>
      <c r="G83" s="92">
        <f t="shared" si="90"/>
        <v>1</v>
      </c>
      <c r="H83" s="92">
        <f t="shared" si="90"/>
        <v>1</v>
      </c>
      <c r="I83" s="92">
        <f t="shared" si="90"/>
        <v>1</v>
      </c>
      <c r="J83" s="92">
        <f t="shared" si="90"/>
        <v>1</v>
      </c>
      <c r="K83" s="92">
        <f t="shared" si="90"/>
        <v>1</v>
      </c>
      <c r="L83" s="92">
        <f t="shared" ref="L83:M83" si="91">SUM(L78:L82)</f>
        <v>1</v>
      </c>
      <c r="M83" s="92">
        <f t="shared" si="91"/>
        <v>1</v>
      </c>
      <c r="N83" s="92">
        <f t="shared" ref="N83:Q83" si="92">SUM(N78:N82)</f>
        <v>1</v>
      </c>
      <c r="O83" s="92">
        <f t="shared" si="92"/>
        <v>1</v>
      </c>
      <c r="P83" s="92">
        <f t="shared" si="92"/>
        <v>1</v>
      </c>
      <c r="Q83" s="92">
        <f t="shared" si="92"/>
        <v>1</v>
      </c>
      <c r="R83" s="92">
        <f t="shared" ref="R83:S83" si="93">SUM(R78:R82)</f>
        <v>1</v>
      </c>
      <c r="S83" s="92">
        <f t="shared" si="93"/>
        <v>1</v>
      </c>
      <c r="T83" s="92">
        <f t="shared" ref="T83:W83" si="94">SUM(T78:T82)</f>
        <v>1</v>
      </c>
      <c r="U83" s="92">
        <f t="shared" si="94"/>
        <v>1</v>
      </c>
      <c r="V83" s="92">
        <f t="shared" si="94"/>
        <v>1</v>
      </c>
      <c r="W83" s="92">
        <f t="shared" si="94"/>
        <v>1</v>
      </c>
    </row>
  </sheetData>
  <mergeCells count="14">
    <mergeCell ref="B2:W2"/>
    <mergeCell ref="B14:W14"/>
    <mergeCell ref="B27:W27"/>
    <mergeCell ref="B39:W39"/>
    <mergeCell ref="B51:W51"/>
    <mergeCell ref="B76:W76"/>
    <mergeCell ref="B64:W64"/>
    <mergeCell ref="B52:W52"/>
    <mergeCell ref="B3:W3"/>
    <mergeCell ref="B15:W15"/>
    <mergeCell ref="B28:W28"/>
    <mergeCell ref="B40:W40"/>
    <mergeCell ref="B63:W63"/>
    <mergeCell ref="B75:W75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X29"/>
  <sheetViews>
    <sheetView topLeftCell="A10" zoomScaleNormal="100" workbookViewId="0">
      <selection activeCell="K36" sqref="K36"/>
    </sheetView>
  </sheetViews>
  <sheetFormatPr baseColWidth="10" defaultColWidth="10.83203125" defaultRowHeight="15"/>
  <cols>
    <col min="1" max="1" width="47.5" style="38" bestFit="1" customWidth="1"/>
    <col min="2" max="23" width="12.6640625" style="42" bestFit="1" customWidth="1"/>
    <col min="24" max="24" width="10.83203125" style="42"/>
    <col min="25" max="16384" width="10.83203125" style="38"/>
  </cols>
  <sheetData>
    <row r="2" spans="1:24">
      <c r="B2" s="102" t="s">
        <v>37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4">
      <c r="B3" s="105" t="s">
        <v>214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4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4">
      <c r="A5" s="18" t="s">
        <v>128</v>
      </c>
      <c r="B5" s="72">
        <v>12569974.07</v>
      </c>
      <c r="C5" s="72">
        <v>21793079.149999999</v>
      </c>
      <c r="D5" s="72">
        <v>23204181.07</v>
      </c>
      <c r="E5" s="72">
        <v>23433555.030000001</v>
      </c>
      <c r="F5" s="72">
        <v>15472427.82</v>
      </c>
      <c r="G5" s="72">
        <v>14287147.470000001</v>
      </c>
      <c r="H5" s="72">
        <v>13553807.24</v>
      </c>
      <c r="I5" s="72">
        <v>14789009.1</v>
      </c>
      <c r="J5" s="72">
        <v>18499812.43</v>
      </c>
      <c r="K5" s="72">
        <v>19337940.07</v>
      </c>
      <c r="L5" s="72">
        <v>16818661.550000001</v>
      </c>
      <c r="M5" s="72">
        <v>15907207.539999999</v>
      </c>
      <c r="N5" s="72">
        <v>15986700.92</v>
      </c>
      <c r="O5" s="72">
        <v>15296651.960000001</v>
      </c>
      <c r="P5" s="72">
        <v>15543413.310000001</v>
      </c>
      <c r="Q5" s="72">
        <v>17787312.649999999</v>
      </c>
      <c r="R5" s="72">
        <v>19351197.489999998</v>
      </c>
      <c r="S5" s="72">
        <v>19432488.890000001</v>
      </c>
      <c r="T5" s="72">
        <v>19945971.59</v>
      </c>
      <c r="U5" s="72">
        <v>19389971.57</v>
      </c>
      <c r="V5" s="72">
        <v>22205562.02</v>
      </c>
      <c r="W5" s="88">
        <v>22800000</v>
      </c>
    </row>
    <row r="6" spans="1:24">
      <c r="A6" s="18" t="s">
        <v>129</v>
      </c>
      <c r="B6" s="72">
        <v>2299313</v>
      </c>
      <c r="C6" s="72">
        <v>2632966.33</v>
      </c>
      <c r="D6" s="72">
        <v>2949675.9</v>
      </c>
      <c r="E6" s="72">
        <v>3090407.46</v>
      </c>
      <c r="F6" s="72">
        <v>3369303.0999999992</v>
      </c>
      <c r="G6" s="72">
        <v>3613607.12</v>
      </c>
      <c r="H6" s="72">
        <v>3886303.63</v>
      </c>
      <c r="I6" s="72">
        <v>3744889.95</v>
      </c>
      <c r="J6" s="72">
        <v>4202139.59</v>
      </c>
      <c r="K6" s="72">
        <v>4174925.13</v>
      </c>
      <c r="L6" s="72">
        <v>4613334.25</v>
      </c>
      <c r="M6" s="72">
        <v>4773857.13</v>
      </c>
      <c r="N6" s="72">
        <v>4889999.6900000004</v>
      </c>
      <c r="O6" s="72">
        <v>5174241.97</v>
      </c>
      <c r="P6" s="72">
        <v>4880141.08</v>
      </c>
      <c r="Q6" s="72">
        <v>5098366.99</v>
      </c>
      <c r="R6" s="72">
        <v>5421483.7300000004</v>
      </c>
      <c r="S6" s="72">
        <v>5910277.46</v>
      </c>
      <c r="T6" s="72">
        <v>6130900.1399999997</v>
      </c>
      <c r="U6" s="72">
        <v>6162632.1100000003</v>
      </c>
      <c r="V6" s="72">
        <v>6276144.5300000003</v>
      </c>
      <c r="W6" s="72">
        <v>7186014.8499999996</v>
      </c>
    </row>
    <row r="7" spans="1:24">
      <c r="A7" s="18" t="s">
        <v>182</v>
      </c>
      <c r="B7" s="72">
        <v>3188925.11</v>
      </c>
      <c r="C7" s="72">
        <v>4701653.82</v>
      </c>
      <c r="D7" s="72">
        <v>7022232.6100000003</v>
      </c>
      <c r="E7" s="72">
        <v>6424509.2400000002</v>
      </c>
      <c r="F7" s="72">
        <v>4271380.3600000003</v>
      </c>
      <c r="G7" s="72">
        <v>4678359.2300000004</v>
      </c>
      <c r="H7" s="72">
        <v>4910818.0199999996</v>
      </c>
      <c r="I7" s="72">
        <v>5925474.0499999998</v>
      </c>
      <c r="J7" s="72">
        <v>7938884.6100000003</v>
      </c>
      <c r="K7" s="72">
        <v>6896793.0199999996</v>
      </c>
      <c r="L7" s="72">
        <v>6114202.2699999996</v>
      </c>
      <c r="M7" s="72">
        <v>6739596.0700000003</v>
      </c>
      <c r="N7" s="72">
        <v>5783515.4199999999</v>
      </c>
      <c r="O7" s="72">
        <v>5948844.5199999996</v>
      </c>
      <c r="P7" s="72">
        <v>6095751.0499999998</v>
      </c>
      <c r="Q7" s="72">
        <v>6095323.8099999996</v>
      </c>
      <c r="R7" s="72">
        <v>6364826.5</v>
      </c>
      <c r="S7" s="72">
        <v>6199262.2800000003</v>
      </c>
      <c r="T7" s="72">
        <v>6202004.1500000004</v>
      </c>
      <c r="U7" s="72">
        <v>6179454.5800000001</v>
      </c>
      <c r="V7" s="72">
        <v>6433245.9699999997</v>
      </c>
      <c r="W7" s="72">
        <v>7445010.6399999997</v>
      </c>
    </row>
    <row r="8" spans="1:24">
      <c r="A8" s="18" t="s">
        <v>133</v>
      </c>
      <c r="B8" s="72">
        <v>1414560.32</v>
      </c>
      <c r="C8" s="72">
        <v>2456944.5299999998</v>
      </c>
      <c r="D8" s="72">
        <v>4139973.68</v>
      </c>
      <c r="E8" s="72">
        <v>3771676.74</v>
      </c>
      <c r="F8" s="72">
        <v>3092066.65</v>
      </c>
      <c r="G8" s="72">
        <v>3672921.17</v>
      </c>
      <c r="H8" s="72">
        <v>3982917.06</v>
      </c>
      <c r="I8" s="72">
        <v>4493050.5999999996</v>
      </c>
      <c r="J8" s="72">
        <v>4417754.6900000004</v>
      </c>
      <c r="K8" s="72">
        <v>4746233.67</v>
      </c>
      <c r="L8" s="72">
        <v>4570044.8499999996</v>
      </c>
      <c r="M8" s="72">
        <v>4157682.9</v>
      </c>
      <c r="N8" s="72">
        <v>3980918.08</v>
      </c>
      <c r="O8" s="72">
        <v>3807400.61</v>
      </c>
      <c r="P8" s="72">
        <v>3684144.81</v>
      </c>
      <c r="Q8" s="72">
        <v>3626559.58</v>
      </c>
      <c r="R8" s="72">
        <v>3882931.06</v>
      </c>
      <c r="S8" s="72">
        <v>4124995.39</v>
      </c>
      <c r="T8" s="72">
        <v>4057045.99</v>
      </c>
      <c r="U8" s="72">
        <v>3893583.3</v>
      </c>
      <c r="V8" s="72">
        <v>4121002.15</v>
      </c>
      <c r="W8" s="72">
        <v>4132601.43</v>
      </c>
    </row>
    <row r="9" spans="1:24">
      <c r="A9" s="18" t="s">
        <v>134</v>
      </c>
      <c r="B9" s="72">
        <v>1985902.57</v>
      </c>
      <c r="C9" s="72">
        <v>2301969.23</v>
      </c>
      <c r="D9" s="72">
        <v>3000681.94</v>
      </c>
      <c r="E9" s="72">
        <v>3581603.79</v>
      </c>
      <c r="F9" s="72">
        <v>3246555.31</v>
      </c>
      <c r="G9" s="72">
        <v>2865519.31</v>
      </c>
      <c r="H9" s="72">
        <v>3266849.61</v>
      </c>
      <c r="I9" s="72">
        <v>3010146.6</v>
      </c>
      <c r="J9" s="72">
        <v>3572481.36</v>
      </c>
      <c r="K9" s="72">
        <v>4024644.96</v>
      </c>
      <c r="L9" s="72">
        <v>4176319.33</v>
      </c>
      <c r="M9" s="72">
        <v>3990388.57</v>
      </c>
      <c r="N9" s="72">
        <v>4226828.8</v>
      </c>
      <c r="O9" s="72">
        <v>3807428.31</v>
      </c>
      <c r="P9" s="72">
        <v>4028138.54</v>
      </c>
      <c r="Q9" s="72">
        <v>4038300.91</v>
      </c>
      <c r="R9" s="72">
        <v>4580215.26</v>
      </c>
      <c r="S9" s="72">
        <v>4706435.58</v>
      </c>
      <c r="T9" s="72">
        <v>5183740.51</v>
      </c>
      <c r="U9" s="72">
        <v>5398458.6100000003</v>
      </c>
      <c r="V9" s="72">
        <v>5500743.6299999999</v>
      </c>
      <c r="W9" s="72">
        <v>6215332.7800000003</v>
      </c>
    </row>
    <row r="10" spans="1:24">
      <c r="A10" s="18" t="s">
        <v>135</v>
      </c>
      <c r="B10" s="72">
        <v>2420649.534</v>
      </c>
      <c r="C10" s="72">
        <v>3733008.24</v>
      </c>
      <c r="D10" s="72">
        <v>5052151.6900000004</v>
      </c>
      <c r="E10" s="72">
        <v>5207931.5599999996</v>
      </c>
      <c r="F10" s="72">
        <v>5230700.68</v>
      </c>
      <c r="G10" s="72">
        <v>5225981.55</v>
      </c>
      <c r="H10" s="72">
        <v>6797678.8099999996</v>
      </c>
      <c r="I10" s="72">
        <v>7835198.4699999997</v>
      </c>
      <c r="J10" s="72">
        <v>8240632.9900000002</v>
      </c>
      <c r="K10" s="72">
        <v>7727586.3899999997</v>
      </c>
      <c r="L10" s="72">
        <v>8843549.1899999995</v>
      </c>
      <c r="M10" s="72">
        <v>9440724.0800000001</v>
      </c>
      <c r="N10" s="72">
        <v>8936396.4000000004</v>
      </c>
      <c r="O10" s="72">
        <v>9707592.2400000002</v>
      </c>
      <c r="P10" s="72">
        <v>10118167.92</v>
      </c>
      <c r="Q10" s="72">
        <v>9737423.5299999993</v>
      </c>
      <c r="R10" s="72">
        <v>11266897.5</v>
      </c>
      <c r="S10" s="72">
        <v>10759409.09</v>
      </c>
      <c r="T10" s="72">
        <v>9890074.8699999992</v>
      </c>
      <c r="U10" s="72">
        <v>10148206.58</v>
      </c>
      <c r="V10" s="72">
        <v>11426486.76</v>
      </c>
      <c r="W10" s="72">
        <v>11120172.02</v>
      </c>
    </row>
    <row r="11" spans="1:24" s="66" customFormat="1">
      <c r="A11" s="49" t="s">
        <v>130</v>
      </c>
      <c r="B11" s="73">
        <f t="shared" ref="B11:W11" si="0">SUM(B5:B10)</f>
        <v>23879324.604000002</v>
      </c>
      <c r="C11" s="73">
        <f t="shared" si="0"/>
        <v>37619621.299999997</v>
      </c>
      <c r="D11" s="73">
        <f t="shared" si="0"/>
        <v>45368896.889999993</v>
      </c>
      <c r="E11" s="73">
        <f t="shared" si="0"/>
        <v>45509683.820000008</v>
      </c>
      <c r="F11" s="73">
        <f t="shared" si="0"/>
        <v>34682433.919999994</v>
      </c>
      <c r="G11" s="73">
        <f t="shared" si="0"/>
        <v>34343535.850000001</v>
      </c>
      <c r="H11" s="73">
        <f t="shared" si="0"/>
        <v>36398374.369999997</v>
      </c>
      <c r="I11" s="73">
        <f t="shared" si="0"/>
        <v>39797768.770000003</v>
      </c>
      <c r="J11" s="73">
        <f t="shared" si="0"/>
        <v>46871705.670000002</v>
      </c>
      <c r="K11" s="73">
        <f t="shared" si="0"/>
        <v>46908123.240000002</v>
      </c>
      <c r="L11" s="73">
        <f t="shared" si="0"/>
        <v>45136111.439999998</v>
      </c>
      <c r="M11" s="73">
        <f t="shared" si="0"/>
        <v>45009456.289999992</v>
      </c>
      <c r="N11" s="73">
        <f t="shared" si="0"/>
        <v>43804359.309999995</v>
      </c>
      <c r="O11" s="73">
        <f t="shared" si="0"/>
        <v>43742159.609999999</v>
      </c>
      <c r="P11" s="73">
        <f t="shared" si="0"/>
        <v>44349756.710000001</v>
      </c>
      <c r="Q11" s="73">
        <f t="shared" si="0"/>
        <v>46383287.469999999</v>
      </c>
      <c r="R11" s="73">
        <f t="shared" si="0"/>
        <v>50867551.539999999</v>
      </c>
      <c r="S11" s="73">
        <f t="shared" si="0"/>
        <v>51132868.689999998</v>
      </c>
      <c r="T11" s="73">
        <f t="shared" si="0"/>
        <v>51409737.25</v>
      </c>
      <c r="U11" s="73">
        <f t="shared" si="0"/>
        <v>51172306.749999993</v>
      </c>
      <c r="V11" s="73">
        <f t="shared" si="0"/>
        <v>55963185.060000002</v>
      </c>
      <c r="W11" s="73">
        <f t="shared" si="0"/>
        <v>58899131.719999999</v>
      </c>
      <c r="X11" s="62"/>
    </row>
    <row r="14" spans="1:24">
      <c r="B14" s="102" t="s">
        <v>38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>
      <c r="B15" s="105" t="s">
        <v>215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>
      <c r="A16" s="52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4">
      <c r="A17" s="18" t="s">
        <v>128</v>
      </c>
      <c r="B17" s="71">
        <f>B5/Population_Bevolking!B5</f>
        <v>59.543141961185562</v>
      </c>
      <c r="C17" s="71">
        <f>C5/Population_Bevolking!C5</f>
        <v>101.2021767699752</v>
      </c>
      <c r="D17" s="71">
        <f>D5/Population_Bevolking!D5</f>
        <v>106.73299971481666</v>
      </c>
      <c r="E17" s="71">
        <f>E5/Population_Bevolking!E5</f>
        <v>106.23511904869845</v>
      </c>
      <c r="F17" s="71">
        <f>F5/Population_Bevolking!F5</f>
        <v>69.603130164871004</v>
      </c>
      <c r="G17" s="71">
        <f>G5/Population_Bevolking!G5</f>
        <v>63.780484676681326</v>
      </c>
      <c r="H17" s="71">
        <f>H5/Population_Bevolking!H5</f>
        <v>59.279863366587797</v>
      </c>
      <c r="I17" s="71">
        <f>I5/Population_Bevolking!I5</f>
        <v>63.285003145205806</v>
      </c>
      <c r="J17" s="71">
        <f>J5/Population_Bevolking!J5</f>
        <v>77.777362900242167</v>
      </c>
      <c r="K17" s="71">
        <f>K5/Population_Bevolking!K5</f>
        <v>78.797858580672496</v>
      </c>
      <c r="L17" s="71">
        <f>L5/Population_Bevolking!L5</f>
        <v>67.295642440441426</v>
      </c>
      <c r="M17" s="71">
        <f>M5/Population_Bevolking!M5</f>
        <v>62.926071790246525</v>
      </c>
      <c r="N17" s="72">
        <f>N5/Population_Bevolking!N5</f>
        <v>63.004508254545023</v>
      </c>
      <c r="O17" s="72">
        <f>O5/Population_Bevolking!O5</f>
        <v>58.768179708630441</v>
      </c>
      <c r="P17" s="72">
        <f>P5/Population_Bevolking!P5</f>
        <v>58.855832263634404</v>
      </c>
      <c r="Q17" s="72">
        <f>Q5/Population_Bevolking!Q5</f>
        <v>67.686671245752294</v>
      </c>
      <c r="R17" s="72">
        <f>R5/Population_Bevolking!R5</f>
        <v>72.80634143496745</v>
      </c>
      <c r="S17" s="72">
        <f>S5/Population_Bevolking!S5</f>
        <v>72.346776606279931</v>
      </c>
      <c r="T17" s="72">
        <f>T5/Population_Bevolking!T5</f>
        <v>73.133157057216707</v>
      </c>
      <c r="U17" s="72">
        <f>U5/Population_Bevolking!U5</f>
        <v>70.662131638022771</v>
      </c>
      <c r="V17" s="72">
        <f>V5/Population_Bevolking!V5</f>
        <v>80.516489127557662</v>
      </c>
      <c r="W17" s="72">
        <f>W5/Population_Bevolking!W5</f>
        <v>80.618927061086524</v>
      </c>
    </row>
    <row r="18" spans="1:24">
      <c r="A18" s="18" t="s">
        <v>129</v>
      </c>
      <c r="B18" s="71">
        <f>B6/Population_Bevolking!B6</f>
        <v>13.397308084486525</v>
      </c>
      <c r="C18" s="71">
        <f>C6/Population_Bevolking!C6</f>
        <v>15.089324037778237</v>
      </c>
      <c r="D18" s="71">
        <f>D6/Population_Bevolking!D6</f>
        <v>16.620233272291873</v>
      </c>
      <c r="E18" s="71">
        <f>E6/Population_Bevolking!E6</f>
        <v>17.25828992338106</v>
      </c>
      <c r="F18" s="71">
        <f>F6/Population_Bevolking!F6</f>
        <v>18.506248386547508</v>
      </c>
      <c r="G18" s="71">
        <f>G6/Population_Bevolking!G6</f>
        <v>19.47374810711187</v>
      </c>
      <c r="H18" s="71">
        <f>H6/Population_Bevolking!H6</f>
        <v>20.452722588861874</v>
      </c>
      <c r="I18" s="71">
        <f>I6/Population_Bevolking!I6</f>
        <v>19.245917895375193</v>
      </c>
      <c r="J18" s="71">
        <f>J6/Population_Bevolking!J6</f>
        <v>21.05438580053611</v>
      </c>
      <c r="K18" s="71">
        <f>K6/Population_Bevolking!K6</f>
        <v>20.289279924187198</v>
      </c>
      <c r="L18" s="71">
        <f>L6/Population_Bevolking!L6</f>
        <v>22.002519399255032</v>
      </c>
      <c r="M18" s="71">
        <f>M6/Population_Bevolking!M6</f>
        <v>22.500893793922597</v>
      </c>
      <c r="N18" s="72">
        <f>N6/Population_Bevolking!N6</f>
        <v>22.857515355203009</v>
      </c>
      <c r="O18" s="72">
        <f>O6/Population_Bevolking!O6</f>
        <v>23.975025113753254</v>
      </c>
      <c r="P18" s="72">
        <f>P6/Population_Bevolking!P6</f>
        <v>22.371293509303531</v>
      </c>
      <c r="Q18" s="72">
        <f>Q6/Population_Bevolking!Q6</f>
        <v>23.230571153881204</v>
      </c>
      <c r="R18" s="72">
        <f>R6/Population_Bevolking!R6</f>
        <v>24.567729602356408</v>
      </c>
      <c r="S18" s="72">
        <f>S6/Population_Bevolking!S6</f>
        <v>26.614599336242339</v>
      </c>
      <c r="T18" s="72">
        <f>T6/Population_Bevolking!T6</f>
        <v>27.443353864334249</v>
      </c>
      <c r="U18" s="72">
        <f>U6/Population_Bevolking!U6</f>
        <v>27.57712304614958</v>
      </c>
      <c r="V18" s="72">
        <f>V6/Population_Bevolking!V6</f>
        <v>28.141495778424453</v>
      </c>
      <c r="W18" s="72">
        <f>W6/Population_Bevolking!W6</f>
        <v>31.869713412660044</v>
      </c>
    </row>
    <row r="19" spans="1:24">
      <c r="A19" s="18" t="s">
        <v>182</v>
      </c>
      <c r="B19" s="71">
        <f>B7/Population_Bevolking!B7</f>
        <v>17.752940020486783</v>
      </c>
      <c r="C19" s="71">
        <f>C7/Population_Bevolking!C7</f>
        <v>25.767145949678575</v>
      </c>
      <c r="D19" s="71">
        <f>D7/Population_Bevolking!D7</f>
        <v>38.148136170536404</v>
      </c>
      <c r="E19" s="71">
        <f>E7/Population_Bevolking!E7</f>
        <v>34.70906578208065</v>
      </c>
      <c r="F19" s="71">
        <f>F7/Population_Bevolking!F7</f>
        <v>22.72071257214288</v>
      </c>
      <c r="G19" s="71">
        <f>G7/Population_Bevolking!G7</f>
        <v>24.538736703522652</v>
      </c>
      <c r="H19" s="71">
        <f>H7/Population_Bevolking!H7</f>
        <v>25.414892509289636</v>
      </c>
      <c r="I19" s="71">
        <f>I7/Population_Bevolking!I7</f>
        <v>30.102997612273928</v>
      </c>
      <c r="J19" s="71">
        <f>J7/Population_Bevolking!J7</f>
        <v>39.32360148796846</v>
      </c>
      <c r="K19" s="71">
        <f>K7/Population_Bevolking!K7</f>
        <v>33.127557267675044</v>
      </c>
      <c r="L19" s="71">
        <f>L7/Population_Bevolking!L7</f>
        <v>28.559961650387933</v>
      </c>
      <c r="M19" s="71">
        <f>M7/Population_Bevolking!M7</f>
        <v>30.935019117518809</v>
      </c>
      <c r="N19" s="72">
        <f>N7/Population_Bevolking!N7</f>
        <v>26.269362651138707</v>
      </c>
      <c r="O19" s="72">
        <f>O7/Population_Bevolking!O7</f>
        <v>26.818825152378547</v>
      </c>
      <c r="P19" s="72">
        <f>P7/Population_Bevolking!P7</f>
        <v>27.251618577993955</v>
      </c>
      <c r="Q19" s="72">
        <f>Q7/Population_Bevolking!Q7</f>
        <v>27.155743212538646</v>
      </c>
      <c r="R19" s="72">
        <f>R7/Population_Bevolking!R7</f>
        <v>28.364765677920783</v>
      </c>
      <c r="S19" s="72">
        <f>S7/Population_Bevolking!S7</f>
        <v>27.39763238608742</v>
      </c>
      <c r="T19" s="72">
        <f>T7/Population_Bevolking!T7</f>
        <v>27.304042994373663</v>
      </c>
      <c r="U19" s="72">
        <f>U7/Population_Bevolking!U7</f>
        <v>27.173665514542272</v>
      </c>
      <c r="V19" s="72">
        <f>V7/Population_Bevolking!V7</f>
        <v>28.215991096491226</v>
      </c>
      <c r="W19" s="72">
        <f>W7/Population_Bevolking!W7</f>
        <v>32.07507858275315</v>
      </c>
    </row>
    <row r="20" spans="1:24">
      <c r="A20" s="18" t="s">
        <v>133</v>
      </c>
      <c r="B20" s="71">
        <f>B8/Population_Bevolking!B8</f>
        <v>10.999349320394389</v>
      </c>
      <c r="C20" s="71">
        <f>C8/Population_Bevolking!C8</f>
        <v>19.068993985020761</v>
      </c>
      <c r="D20" s="71">
        <f>D8/Population_Bevolking!D8</f>
        <v>32.215688361814053</v>
      </c>
      <c r="E20" s="71">
        <f>E8/Population_Bevolking!E8</f>
        <v>29.339012407140913</v>
      </c>
      <c r="F20" s="71">
        <f>F8/Population_Bevolking!F8</f>
        <v>23.865536577082786</v>
      </c>
      <c r="G20" s="71">
        <f>G8/Population_Bevolking!G8</f>
        <v>28.171326220681404</v>
      </c>
      <c r="H20" s="71">
        <f>H8/Population_Bevolking!H8</f>
        <v>30.415091483902501</v>
      </c>
      <c r="I20" s="71">
        <f>I8/Population_Bevolking!I8</f>
        <v>34.049095924460808</v>
      </c>
      <c r="J20" s="71">
        <f>J8/Population_Bevolking!J8</f>
        <v>33.301331901100561</v>
      </c>
      <c r="K20" s="71">
        <f>K8/Population_Bevolking!K8</f>
        <v>35.434198141028034</v>
      </c>
      <c r="L20" s="71">
        <f>L8/Population_Bevolking!L8</f>
        <v>33.63393719273455</v>
      </c>
      <c r="M20" s="71">
        <f>M8/Population_Bevolking!M8</f>
        <v>30.280857804579618</v>
      </c>
      <c r="N20" s="72">
        <f>N8/Population_Bevolking!N8</f>
        <v>28.835322221980778</v>
      </c>
      <c r="O20" s="72">
        <f>O8/Population_Bevolking!O8</f>
        <v>27.476568424395065</v>
      </c>
      <c r="P20" s="72">
        <f>P8/Population_Bevolking!P8</f>
        <v>26.367301322607428</v>
      </c>
      <c r="Q20" s="72">
        <f>Q8/Population_Bevolking!Q8</f>
        <v>25.813465488892529</v>
      </c>
      <c r="R20" s="72">
        <f>R8/Population_Bevolking!R8</f>
        <v>27.533245832358343</v>
      </c>
      <c r="S20" s="72">
        <f>S8/Population_Bevolking!S8</f>
        <v>29.004123090120306</v>
      </c>
      <c r="T20" s="72">
        <f>T8/Population_Bevolking!T8</f>
        <v>28.229605541484595</v>
      </c>
      <c r="U20" s="72">
        <f>U8/Population_Bevolking!U8</f>
        <v>26.904623474619605</v>
      </c>
      <c r="V20" s="72">
        <f>V8/Population_Bevolking!V8</f>
        <v>28.367490982432951</v>
      </c>
      <c r="W20" s="72">
        <f>W8/Population_Bevolking!W8</f>
        <v>28.143759014975586</v>
      </c>
    </row>
    <row r="21" spans="1:24">
      <c r="A21" s="18" t="s">
        <v>134</v>
      </c>
      <c r="B21" s="71">
        <f>B9/Population_Bevolking!B9</f>
        <v>15.906945172013296</v>
      </c>
      <c r="C21" s="71">
        <f>C9/Population_Bevolking!C9</f>
        <v>18.271917306959615</v>
      </c>
      <c r="D21" s="71">
        <f>D9/Population_Bevolking!D9</f>
        <v>23.736567681306163</v>
      </c>
      <c r="E21" s="71">
        <f>E9/Population_Bevolking!E9</f>
        <v>28.232282243697878</v>
      </c>
      <c r="F21" s="71">
        <f>F9/Population_Bevolking!F9</f>
        <v>25.378782011194147</v>
      </c>
      <c r="G21" s="71">
        <f>G9/Population_Bevolking!G9</f>
        <v>22.177053888600817</v>
      </c>
      <c r="H21" s="71">
        <f>H9/Population_Bevolking!H9</f>
        <v>24.973241472625254</v>
      </c>
      <c r="I21" s="71">
        <f>I9/Population_Bevolking!I9</f>
        <v>22.695477712769165</v>
      </c>
      <c r="J21" s="71">
        <f>J9/Population_Bevolking!J9</f>
        <v>26.624941197513749</v>
      </c>
      <c r="K21" s="71">
        <f>K9/Population_Bevolking!K9</f>
        <v>29.535210250539386</v>
      </c>
      <c r="L21" s="71">
        <f>L9/Population_Bevolking!L9</f>
        <v>30.393125172840406</v>
      </c>
      <c r="M21" s="71">
        <f>M9/Population_Bevolking!M9</f>
        <v>28.634699651967995</v>
      </c>
      <c r="N21" s="72">
        <f>N9/Population_Bevolking!N9</f>
        <v>30.0657874895082</v>
      </c>
      <c r="O21" s="72">
        <f>O9/Population_Bevolking!O9</f>
        <v>26.837066581143567</v>
      </c>
      <c r="P21" s="72">
        <f>P9/Population_Bevolking!P9</f>
        <v>28.228416235686556</v>
      </c>
      <c r="Q21" s="72">
        <f>Q9/Population_Bevolking!Q9</f>
        <v>28.073584502978861</v>
      </c>
      <c r="R21" s="72">
        <f>R9/Population_Bevolking!R9</f>
        <v>31.442621697135284</v>
      </c>
      <c r="S21" s="72">
        <f>S9/Population_Bevolking!S9</f>
        <v>32.049053666641697</v>
      </c>
      <c r="T21" s="72">
        <f>T9/Population_Bevolking!T9</f>
        <v>34.953477384291723</v>
      </c>
      <c r="U21" s="72">
        <f>U9/Population_Bevolking!U9</f>
        <v>36.39320338148945</v>
      </c>
      <c r="V21" s="72">
        <f>V9/Population_Bevolking!V9</f>
        <v>36.845535125793745</v>
      </c>
      <c r="W21" s="72">
        <f>W9/Population_Bevolking!W9</f>
        <v>40.935322229027946</v>
      </c>
    </row>
    <row r="22" spans="1:24">
      <c r="A22" s="18" t="s">
        <v>135</v>
      </c>
      <c r="B22" s="71">
        <f>B10/Population_Bevolking!B10</f>
        <v>14.889432778717515</v>
      </c>
      <c r="C22" s="71">
        <f>C10/Population_Bevolking!C10</f>
        <v>22.63650235581617</v>
      </c>
      <c r="D22" s="71">
        <f>D10/Population_Bevolking!D10</f>
        <v>30.431348950113847</v>
      </c>
      <c r="E22" s="71">
        <f>E10/Population_Bevolking!E10</f>
        <v>31.262720516730095</v>
      </c>
      <c r="F22" s="71">
        <f>F10/Population_Bevolking!F10</f>
        <v>30.95730287337614</v>
      </c>
      <c r="G22" s="71">
        <f>G10/Population_Bevolking!G10</f>
        <v>30.488906747721781</v>
      </c>
      <c r="H22" s="71">
        <f>H10/Population_Bevolking!H10</f>
        <v>38.878536352405568</v>
      </c>
      <c r="I22" s="71">
        <f>I10/Population_Bevolking!I10</f>
        <v>43.813179240851746</v>
      </c>
      <c r="J22" s="71">
        <f>J10/Population_Bevolking!J10</f>
        <v>44.939184012913572</v>
      </c>
      <c r="K22" s="71">
        <f>K10/Population_Bevolking!K10</f>
        <v>40.777528890905828</v>
      </c>
      <c r="L22" s="71">
        <f>L10/Population_Bevolking!L10</f>
        <v>46.086555787169729</v>
      </c>
      <c r="M22" s="71">
        <f>M10/Population_Bevolking!M10</f>
        <v>48.374773670564366</v>
      </c>
      <c r="N22" s="72">
        <f>N10/Population_Bevolking!N10</f>
        <v>45.36057622025502</v>
      </c>
      <c r="O22" s="72">
        <f>O10/Population_Bevolking!O10</f>
        <v>49.324690005589147</v>
      </c>
      <c r="P22" s="72">
        <f>P10/Population_Bevolking!P10</f>
        <v>50.705433880570091</v>
      </c>
      <c r="Q22" s="72">
        <f>Q10/Population_Bevolking!Q10</f>
        <v>48.553353162038583</v>
      </c>
      <c r="R22" s="72">
        <f>R10/Population_Bevolking!R10</f>
        <v>56.006012238222823</v>
      </c>
      <c r="S22" s="72">
        <f>S10/Population_Bevolking!S10</f>
        <v>53.125276330797071</v>
      </c>
      <c r="T22" s="72">
        <f>T10/Population_Bevolking!T10</f>
        <v>48.731103265796833</v>
      </c>
      <c r="U22" s="72">
        <f>U10/Population_Bevolking!U10</f>
        <v>50.32933890773473</v>
      </c>
      <c r="V22" s="72">
        <f>V10/Population_Bevolking!V10</f>
        <v>56.773906579947628</v>
      </c>
      <c r="W22" s="72">
        <f>W10/Population_Bevolking!W10</f>
        <v>55.023661886807389</v>
      </c>
    </row>
    <row r="23" spans="1:24" s="66" customFormat="1">
      <c r="A23" s="49" t="s">
        <v>130</v>
      </c>
      <c r="B23" s="73">
        <f t="shared" ref="B23:N23" si="1">SUM(B17:B22)</f>
        <v>132.48911733728409</v>
      </c>
      <c r="C23" s="73">
        <f t="shared" si="1"/>
        <v>202.03606040522854</v>
      </c>
      <c r="D23" s="73">
        <f t="shared" si="1"/>
        <v>247.884974150879</v>
      </c>
      <c r="E23" s="73">
        <f t="shared" si="1"/>
        <v>247.03648992172904</v>
      </c>
      <c r="F23" s="73">
        <f t="shared" si="1"/>
        <v>191.03171258521448</v>
      </c>
      <c r="G23" s="73">
        <f t="shared" si="1"/>
        <v>188.63025634431986</v>
      </c>
      <c r="H23" s="73">
        <f t="shared" si="1"/>
        <v>199.41434777367266</v>
      </c>
      <c r="I23" s="73">
        <f t="shared" si="1"/>
        <v>213.19167153093665</v>
      </c>
      <c r="J23" s="73">
        <f t="shared" si="1"/>
        <v>243.02080730027461</v>
      </c>
      <c r="K23" s="73">
        <f t="shared" si="1"/>
        <v>237.96163305500801</v>
      </c>
      <c r="L23" s="73">
        <f t="shared" si="1"/>
        <v>227.97174164282904</v>
      </c>
      <c r="M23" s="73">
        <f t="shared" si="1"/>
        <v>223.65231582879991</v>
      </c>
      <c r="N23" s="73">
        <f t="shared" si="1"/>
        <v>216.39307219263074</v>
      </c>
      <c r="O23" s="73">
        <f t="shared" ref="O23:P23" si="2">SUM(O17:O22)</f>
        <v>213.20035498589004</v>
      </c>
      <c r="P23" s="73">
        <f t="shared" si="2"/>
        <v>213.77989578979597</v>
      </c>
      <c r="Q23" s="73">
        <f t="shared" ref="Q23:S23" si="3">SUM(Q17:Q22)</f>
        <v>220.5133887660821</v>
      </c>
      <c r="R23" s="73">
        <f t="shared" si="3"/>
        <v>240.72071648296111</v>
      </c>
      <c r="S23" s="73">
        <f t="shared" si="3"/>
        <v>240.53746141616878</v>
      </c>
      <c r="T23" s="73">
        <f t="shared" ref="T23:V23" si="4">SUM(T17:T22)</f>
        <v>239.79474010749774</v>
      </c>
      <c r="U23" s="73">
        <f t="shared" si="4"/>
        <v>239.04008596255841</v>
      </c>
      <c r="V23" s="73">
        <f t="shared" si="4"/>
        <v>258.86090869064765</v>
      </c>
      <c r="W23" s="73">
        <f t="shared" ref="W23" si="5">SUM(W17:W22)</f>
        <v>268.66646218731069</v>
      </c>
      <c r="X23" s="62"/>
    </row>
    <row r="26" spans="1:24">
      <c r="B26" s="102" t="s">
        <v>47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1:24">
      <c r="B27" s="105" t="s">
        <v>216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1:24">
      <c r="B28" s="36">
        <v>2002</v>
      </c>
      <c r="C28" s="36">
        <v>2003</v>
      </c>
      <c r="D28" s="36">
        <v>2004</v>
      </c>
      <c r="E28" s="36">
        <v>2005</v>
      </c>
      <c r="F28" s="36">
        <v>2006</v>
      </c>
      <c r="G28" s="36">
        <v>2007</v>
      </c>
      <c r="H28" s="36">
        <v>2008</v>
      </c>
      <c r="I28" s="36">
        <v>2009</v>
      </c>
      <c r="J28" s="36">
        <v>2010</v>
      </c>
      <c r="K28" s="36">
        <v>2011</v>
      </c>
      <c r="L28" s="36">
        <v>2012</v>
      </c>
      <c r="M28" s="36">
        <v>2013</v>
      </c>
      <c r="N28" s="36">
        <v>2014</v>
      </c>
      <c r="O28" s="36">
        <v>2015</v>
      </c>
      <c r="P28" s="36">
        <v>2016</v>
      </c>
      <c r="Q28" s="36">
        <v>2017</v>
      </c>
      <c r="R28" s="36">
        <v>2018</v>
      </c>
      <c r="S28" s="36">
        <v>2019</v>
      </c>
      <c r="T28" s="36">
        <v>2020</v>
      </c>
      <c r="U28" s="36">
        <v>2021</v>
      </c>
      <c r="V28" s="36">
        <v>2022</v>
      </c>
      <c r="W28" s="36">
        <v>2023</v>
      </c>
    </row>
    <row r="29" spans="1:24">
      <c r="B29" s="76">
        <f>B11/Dépenses_Uitgaven!B11</f>
        <v>8.4346071878712778E-2</v>
      </c>
      <c r="C29" s="76">
        <f>C11/Dépenses_Uitgaven!C11</f>
        <v>0.11122575692474977</v>
      </c>
      <c r="D29" s="76">
        <f>D11/Dépenses_Uitgaven!D11</f>
        <v>0.12904407330021417</v>
      </c>
      <c r="E29" s="76">
        <f>E11/Dépenses_Uitgaven!E11</f>
        <v>0.12833385030553809</v>
      </c>
      <c r="F29" s="76">
        <f>F11/Dépenses_Uitgaven!F11</f>
        <v>9.2856005713276013E-2</v>
      </c>
      <c r="G29" s="76">
        <f>G11/Dépenses_Uitgaven!G11</f>
        <v>8.8284000575659674E-2</v>
      </c>
      <c r="H29" s="76">
        <f>H11/Dépenses_Uitgaven!H11</f>
        <v>8.9076907922167187E-2</v>
      </c>
      <c r="I29" s="76">
        <f>I11/Dépenses_Uitgaven!I11</f>
        <v>9.2008927627025033E-2</v>
      </c>
      <c r="J29" s="76">
        <f>J11/Dépenses_Uitgaven!J11</f>
        <v>0.10748073067028169</v>
      </c>
      <c r="K29" s="76">
        <f>K11/Dépenses_Uitgaven!K11</f>
        <v>0.1040014492535055</v>
      </c>
      <c r="L29" s="76">
        <f>L11/Dépenses_Uitgaven!L11</f>
        <v>9.4340870401704344E-2</v>
      </c>
      <c r="M29" s="76">
        <f>M11/Dépenses_Uitgaven!M11</f>
        <v>8.9983918627703829E-2</v>
      </c>
      <c r="N29" s="76">
        <f>N11/Dépenses_Uitgaven!N11</f>
        <v>8.4805347451418364E-2</v>
      </c>
      <c r="O29" s="76">
        <f>O11/Dépenses_Uitgaven!O11</f>
        <v>8.3226634700019578E-2</v>
      </c>
      <c r="P29" s="76">
        <f>P11/Dépenses_Uitgaven!P11</f>
        <v>8.1629511026952789E-2</v>
      </c>
      <c r="Q29" s="76">
        <f>Q11/Dépenses_Uitgaven!Q11</f>
        <v>8.4463259244792172E-2</v>
      </c>
      <c r="R29" s="76">
        <f>R11/Dépenses_Uitgaven!R11</f>
        <v>9.1642056929064214E-2</v>
      </c>
      <c r="S29" s="76">
        <f>S11/Dépenses_Uitgaven!S11</f>
        <v>8.8663955354859908E-2</v>
      </c>
      <c r="T29" s="76">
        <f>T11/Dépenses_Uitgaven!T11</f>
        <v>8.7219273410267112E-2</v>
      </c>
      <c r="U29" s="76">
        <f>U11/Dépenses_Uitgaven!U11</f>
        <v>8.5627089814241886E-2</v>
      </c>
      <c r="V29" s="76">
        <f>V11/Dépenses_Uitgaven!V11</f>
        <v>8.6188644884378024E-2</v>
      </c>
      <c r="W29" s="76">
        <f>W11/Dépenses_Uitgaven!W11</f>
        <v>8.2334808492315059E-2</v>
      </c>
    </row>
  </sheetData>
  <mergeCells count="6">
    <mergeCell ref="B27:W27"/>
    <mergeCell ref="B15:W15"/>
    <mergeCell ref="B3:W3"/>
    <mergeCell ref="B2:W2"/>
    <mergeCell ref="B14:W14"/>
    <mergeCell ref="B26:W26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X29"/>
  <sheetViews>
    <sheetView zoomScale="130" zoomScaleNormal="130" workbookViewId="0">
      <selection activeCell="A21" sqref="A21"/>
    </sheetView>
  </sheetViews>
  <sheetFormatPr baseColWidth="10" defaultColWidth="10.83203125" defaultRowHeight="15"/>
  <cols>
    <col min="1" max="1" width="47.5" style="38" bestFit="1" customWidth="1"/>
    <col min="2" max="8" width="11.6640625" style="42" bestFit="1" customWidth="1"/>
    <col min="9" max="9" width="12.6640625" style="42" bestFit="1" customWidth="1"/>
    <col min="10" max="19" width="11.6640625" style="42" bestFit="1" customWidth="1"/>
    <col min="20" max="20" width="10.1640625" style="42" bestFit="1" customWidth="1"/>
    <col min="21" max="21" width="11.6640625" style="42" bestFit="1" customWidth="1"/>
    <col min="22" max="23" width="10.1640625" style="42" bestFit="1" customWidth="1"/>
    <col min="24" max="24" width="10.83203125" style="42"/>
    <col min="25" max="16384" width="10.83203125" style="38"/>
  </cols>
  <sheetData>
    <row r="2" spans="1:24">
      <c r="B2" s="102" t="s">
        <v>28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4">
      <c r="B3" s="105" t="s">
        <v>217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4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4">
      <c r="A5" s="18" t="s">
        <v>128</v>
      </c>
      <c r="B5" s="72">
        <v>2184577.1</v>
      </c>
      <c r="C5" s="72">
        <v>3383157.55</v>
      </c>
      <c r="D5" s="72">
        <v>2377183.56</v>
      </c>
      <c r="E5" s="72">
        <v>3254482.76</v>
      </c>
      <c r="F5" s="72">
        <v>1118439.94</v>
      </c>
      <c r="G5" s="72">
        <v>1203285.76</v>
      </c>
      <c r="H5" s="72">
        <v>5343658.6100000003</v>
      </c>
      <c r="I5" s="72">
        <v>3652458.67</v>
      </c>
      <c r="J5" s="72">
        <v>2193617.86</v>
      </c>
      <c r="K5" s="72">
        <v>1099884.19</v>
      </c>
      <c r="L5" s="72">
        <v>1107327.25</v>
      </c>
      <c r="M5" s="72">
        <v>4021780.94</v>
      </c>
      <c r="N5" s="72">
        <v>1238657.6200000001</v>
      </c>
      <c r="O5" s="72">
        <v>1613874.4</v>
      </c>
      <c r="P5" s="72">
        <v>1096009.8</v>
      </c>
      <c r="Q5" s="72">
        <v>157277.71</v>
      </c>
      <c r="R5" s="72">
        <v>621374.19999999995</v>
      </c>
      <c r="S5" s="72">
        <v>151302.62</v>
      </c>
      <c r="T5" s="72">
        <v>229604.3</v>
      </c>
      <c r="U5" s="72">
        <v>142328.79999999999</v>
      </c>
      <c r="V5" s="72">
        <v>187472.33</v>
      </c>
      <c r="W5" s="88">
        <v>482200</v>
      </c>
    </row>
    <row r="6" spans="1:24">
      <c r="A6" s="18" t="s">
        <v>129</v>
      </c>
      <c r="B6" s="72">
        <v>0</v>
      </c>
      <c r="C6" s="72">
        <v>185456.16</v>
      </c>
      <c r="D6" s="72">
        <v>79683.7</v>
      </c>
      <c r="E6" s="72">
        <v>390505.54</v>
      </c>
      <c r="F6" s="72">
        <v>314697.87</v>
      </c>
      <c r="G6" s="72">
        <v>314358.5</v>
      </c>
      <c r="H6" s="72">
        <v>533727.23</v>
      </c>
      <c r="I6" s="72">
        <v>290695.76</v>
      </c>
      <c r="J6" s="72">
        <v>261014.97</v>
      </c>
      <c r="K6" s="72">
        <v>405602.94</v>
      </c>
      <c r="L6" s="72">
        <v>307200.06</v>
      </c>
      <c r="M6" s="72">
        <v>795233.5</v>
      </c>
      <c r="N6" s="72">
        <v>868931.4</v>
      </c>
      <c r="O6" s="72">
        <v>532478.34</v>
      </c>
      <c r="P6" s="72">
        <v>311729.78000000003</v>
      </c>
      <c r="Q6" s="72">
        <v>64045</v>
      </c>
      <c r="R6" s="72">
        <v>48731.040000000001</v>
      </c>
      <c r="S6" s="72">
        <v>48674.85</v>
      </c>
      <c r="T6" s="72">
        <v>121467.59</v>
      </c>
      <c r="U6" s="72">
        <v>48129.21</v>
      </c>
      <c r="V6" s="72">
        <v>48778.66</v>
      </c>
      <c r="W6" s="72">
        <v>54768.37</v>
      </c>
    </row>
    <row r="7" spans="1:24">
      <c r="A7" s="18" t="s">
        <v>182</v>
      </c>
      <c r="B7" s="72">
        <v>252420.26</v>
      </c>
      <c r="C7" s="72">
        <v>269611.63</v>
      </c>
      <c r="D7" s="72">
        <v>339749.4</v>
      </c>
      <c r="E7" s="72">
        <v>321670.68</v>
      </c>
      <c r="F7" s="72">
        <v>321855.23</v>
      </c>
      <c r="G7" s="72">
        <v>321670.68</v>
      </c>
      <c r="H7" s="72">
        <v>247419.56</v>
      </c>
      <c r="I7" s="72">
        <v>274512.19</v>
      </c>
      <c r="J7" s="72">
        <v>259330.05</v>
      </c>
      <c r="K7" s="72">
        <v>445454.58</v>
      </c>
      <c r="L7" s="72">
        <v>304094.46000000002</v>
      </c>
      <c r="M7" s="72">
        <v>311875.33</v>
      </c>
      <c r="N7" s="72">
        <v>296651.07</v>
      </c>
      <c r="O7" s="72">
        <v>318240.7</v>
      </c>
      <c r="P7" s="72">
        <v>69489.63</v>
      </c>
      <c r="Q7" s="72">
        <v>973195.73</v>
      </c>
      <c r="R7" s="72">
        <v>185149.69</v>
      </c>
      <c r="S7" s="72">
        <v>841204.45</v>
      </c>
      <c r="T7" s="72">
        <v>163740.23000000001</v>
      </c>
      <c r="U7" s="72">
        <v>350505.37</v>
      </c>
      <c r="V7" s="72">
        <v>124413.13</v>
      </c>
      <c r="W7" s="72">
        <v>0</v>
      </c>
    </row>
    <row r="8" spans="1:24">
      <c r="A8" s="18" t="s">
        <v>133</v>
      </c>
      <c r="B8" s="72">
        <v>143105.57</v>
      </c>
      <c r="C8" s="72">
        <v>137409.35999999999</v>
      </c>
      <c r="D8" s="72">
        <v>164948.54999999999</v>
      </c>
      <c r="E8" s="72">
        <v>164766.22</v>
      </c>
      <c r="F8" s="72">
        <v>243229.09</v>
      </c>
      <c r="G8" s="72">
        <v>192263.93</v>
      </c>
      <c r="H8" s="72">
        <v>261594.78</v>
      </c>
      <c r="I8" s="72">
        <v>190647</v>
      </c>
      <c r="J8" s="72">
        <v>203232.85</v>
      </c>
      <c r="K8" s="72">
        <v>266742.51</v>
      </c>
      <c r="L8" s="72">
        <v>205679.26</v>
      </c>
      <c r="M8" s="72">
        <v>210189.53</v>
      </c>
      <c r="N8" s="72">
        <v>232961.22</v>
      </c>
      <c r="O8" s="72">
        <v>226949.84</v>
      </c>
      <c r="P8" s="72">
        <v>39106.589999999997</v>
      </c>
      <c r="Q8" s="72">
        <v>38752.080000000002</v>
      </c>
      <c r="R8" s="72">
        <v>36488.6</v>
      </c>
      <c r="S8" s="72">
        <v>38111.370000000003</v>
      </c>
      <c r="T8" s="72">
        <v>61384.04</v>
      </c>
      <c r="U8" s="72">
        <v>37857.19</v>
      </c>
      <c r="V8" s="72">
        <v>38221.35</v>
      </c>
      <c r="W8" s="72">
        <v>45849.49</v>
      </c>
    </row>
    <row r="9" spans="1:24">
      <c r="A9" s="18" t="s">
        <v>134</v>
      </c>
      <c r="B9" s="72">
        <v>280724.67</v>
      </c>
      <c r="C9" s="72">
        <v>785013.8</v>
      </c>
      <c r="D9" s="72">
        <v>171360.62</v>
      </c>
      <c r="E9" s="72">
        <v>173429.67</v>
      </c>
      <c r="F9" s="72">
        <v>176253.67</v>
      </c>
      <c r="G9" s="72">
        <v>151472.97</v>
      </c>
      <c r="H9" s="72">
        <v>138749.06</v>
      </c>
      <c r="I9" s="72">
        <v>1782743.04</v>
      </c>
      <c r="J9" s="72">
        <v>207487.22</v>
      </c>
      <c r="K9" s="72">
        <v>374802.1</v>
      </c>
      <c r="L9" s="72">
        <v>293865.82</v>
      </c>
      <c r="M9" s="72">
        <v>216412.7</v>
      </c>
      <c r="N9" s="72">
        <v>213619.19</v>
      </c>
      <c r="O9" s="72">
        <v>331959.71999999997</v>
      </c>
      <c r="P9" s="72">
        <v>25394.75</v>
      </c>
      <c r="Q9" s="72">
        <v>25261.55</v>
      </c>
      <c r="R9" s="72">
        <v>25606.2</v>
      </c>
      <c r="S9" s="72">
        <v>520090.55</v>
      </c>
      <c r="T9" s="72">
        <v>26419.9</v>
      </c>
      <c r="U9" s="72">
        <v>26429.55</v>
      </c>
      <c r="V9" s="72">
        <v>26859.35</v>
      </c>
      <c r="W9" s="72">
        <v>25881.8</v>
      </c>
    </row>
    <row r="10" spans="1:24">
      <c r="A10" s="18" t="s">
        <v>135</v>
      </c>
      <c r="B10" s="72">
        <v>124051.04</v>
      </c>
      <c r="C10" s="72">
        <v>284724.24</v>
      </c>
      <c r="D10" s="72">
        <v>372447.13</v>
      </c>
      <c r="E10" s="72">
        <v>311513.77</v>
      </c>
      <c r="F10" s="72">
        <v>311370.95</v>
      </c>
      <c r="G10" s="72">
        <v>318299.52000000002</v>
      </c>
      <c r="H10" s="72">
        <v>290011.39</v>
      </c>
      <c r="I10" s="72">
        <v>6158564.7699999996</v>
      </c>
      <c r="J10" s="72">
        <v>351692.27</v>
      </c>
      <c r="K10" s="72">
        <v>762955.51</v>
      </c>
      <c r="L10" s="72">
        <v>382930.28</v>
      </c>
      <c r="M10" s="72">
        <v>1129382.69</v>
      </c>
      <c r="N10" s="72">
        <v>465999.7</v>
      </c>
      <c r="O10" s="72">
        <v>437134.06</v>
      </c>
      <c r="P10" s="72">
        <v>184177</v>
      </c>
      <c r="Q10" s="72">
        <v>85645.22</v>
      </c>
      <c r="R10" s="72">
        <v>115442.6</v>
      </c>
      <c r="S10" s="72">
        <v>139904.79</v>
      </c>
      <c r="T10" s="72">
        <v>140033.63</v>
      </c>
      <c r="U10" s="72">
        <v>397587.92</v>
      </c>
      <c r="V10" s="72">
        <v>114567.17</v>
      </c>
      <c r="W10" s="72">
        <v>128973.03</v>
      </c>
    </row>
    <row r="11" spans="1:24" s="66" customFormat="1">
      <c r="A11" s="49" t="s">
        <v>130</v>
      </c>
      <c r="B11" s="73">
        <f t="shared" ref="B11:O11" si="0">SUM(B5:B10)</f>
        <v>2984878.64</v>
      </c>
      <c r="C11" s="73">
        <f t="shared" si="0"/>
        <v>5045372.74</v>
      </c>
      <c r="D11" s="73">
        <f t="shared" si="0"/>
        <v>3505372.96</v>
      </c>
      <c r="E11" s="73">
        <f t="shared" si="0"/>
        <v>4616368.6400000006</v>
      </c>
      <c r="F11" s="73">
        <f t="shared" si="0"/>
        <v>2485846.7500000005</v>
      </c>
      <c r="G11" s="73">
        <f t="shared" si="0"/>
        <v>2501351.36</v>
      </c>
      <c r="H11" s="73">
        <f t="shared" si="0"/>
        <v>6815160.629999999</v>
      </c>
      <c r="I11" s="73">
        <f t="shared" si="0"/>
        <v>12349621.43</v>
      </c>
      <c r="J11" s="73">
        <f t="shared" si="0"/>
        <v>3476375.22</v>
      </c>
      <c r="K11" s="73">
        <f t="shared" si="0"/>
        <v>3355441.83</v>
      </c>
      <c r="L11" s="73">
        <f t="shared" si="0"/>
        <v>2601097.13</v>
      </c>
      <c r="M11" s="73">
        <f t="shared" si="0"/>
        <v>6684874.6899999995</v>
      </c>
      <c r="N11" s="73">
        <f t="shared" si="0"/>
        <v>3316820.2</v>
      </c>
      <c r="O11" s="73">
        <f t="shared" si="0"/>
        <v>3460637.06</v>
      </c>
      <c r="P11" s="73">
        <f>SUM(P5:P10)</f>
        <v>1725907.55</v>
      </c>
      <c r="Q11" s="73">
        <f>SUM(Q5:Q10)</f>
        <v>1344177.29</v>
      </c>
      <c r="R11" s="73">
        <f>SUM(R5:R10)</f>
        <v>1032792.3299999998</v>
      </c>
      <c r="S11" s="73">
        <f>SUM(S5:S10)</f>
        <v>1739288.6300000001</v>
      </c>
      <c r="T11" s="73">
        <f t="shared" ref="T11:W11" si="1">SUM(T5:T10)</f>
        <v>742649.69000000006</v>
      </c>
      <c r="U11" s="73">
        <f t="shared" si="1"/>
        <v>1002838.04</v>
      </c>
      <c r="V11" s="73">
        <f t="shared" si="1"/>
        <v>540311.99</v>
      </c>
      <c r="W11" s="73">
        <f t="shared" si="1"/>
        <v>737672.69000000006</v>
      </c>
      <c r="X11" s="62"/>
    </row>
    <row r="14" spans="1:24">
      <c r="B14" s="102" t="s">
        <v>29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>
      <c r="B15" s="105" t="s">
        <v>218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>
      <c r="A16" s="52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4">
      <c r="A17" s="18" t="s">
        <v>128</v>
      </c>
      <c r="B17" s="71">
        <f>B5/Population_Bevolking!B5</f>
        <v>10.348198307019663</v>
      </c>
      <c r="C17" s="71">
        <f>C5/Population_Bevolking!C5</f>
        <v>15.710625655933352</v>
      </c>
      <c r="D17" s="71">
        <f>D5/Population_Bevolking!D5</f>
        <v>10.934405806700889</v>
      </c>
      <c r="E17" s="71">
        <f>E5/Population_Bevolking!E5</f>
        <v>14.754072227108285</v>
      </c>
      <c r="F17" s="71">
        <f>F5/Population_Bevolking!F5</f>
        <v>5.0313319687802238</v>
      </c>
      <c r="G17" s="71">
        <f>G5/Population_Bevolking!G5</f>
        <v>5.3716915247427517</v>
      </c>
      <c r="H17" s="71">
        <f>H5/Population_Bevolking!H5</f>
        <v>23.371392751081391</v>
      </c>
      <c r="I17" s="71">
        <f>I5/Population_Bevolking!I5</f>
        <v>15.629570369165856</v>
      </c>
      <c r="J17" s="71">
        <f>J5/Population_Bevolking!J5</f>
        <v>9.2224617415579164</v>
      </c>
      <c r="K17" s="71">
        <f>K5/Population_Bevolking!K5</f>
        <v>4.481786505957329</v>
      </c>
      <c r="L17" s="71">
        <f>L5/Population_Bevolking!L5</f>
        <v>4.4306913757092214</v>
      </c>
      <c r="M17" s="71">
        <f>M5/Population_Bevolking!M5</f>
        <v>15.909447055286559</v>
      </c>
      <c r="N17" s="72">
        <f>N5/Population_Bevolking!N5</f>
        <v>4.881620956967593</v>
      </c>
      <c r="O17" s="72">
        <f>O5/Population_Bevolking!O5</f>
        <v>6.2003411605606091</v>
      </c>
      <c r="P17" s="72">
        <f>P5/Population_Bevolking!P5</f>
        <v>4.1500903090956598</v>
      </c>
      <c r="Q17" s="72">
        <f>Q5/Population_Bevolking!Q5</f>
        <v>0.59849426726385047</v>
      </c>
      <c r="R17" s="72">
        <f>R5/Population_Bevolking!R5</f>
        <v>2.3378388953685239</v>
      </c>
      <c r="S17" s="72">
        <f>S5/Population_Bevolking!S5</f>
        <v>0.56329669920551595</v>
      </c>
      <c r="T17" s="72">
        <f>T5/Population_Bevolking!T5</f>
        <v>0.84185858067354757</v>
      </c>
      <c r="U17" s="72">
        <f>U5/Population_Bevolking!U5</f>
        <v>0.51868340111660172</v>
      </c>
      <c r="V17" s="72">
        <f>V5/Population_Bevolking!V5</f>
        <v>0.67976724960023782</v>
      </c>
      <c r="W17" s="72">
        <f>W5/Population_Bevolking!W5</f>
        <v>1.7050195889849087</v>
      </c>
    </row>
    <row r="18" spans="1:24">
      <c r="A18" s="18" t="s">
        <v>129</v>
      </c>
      <c r="B18" s="71">
        <f>B6/Population_Bevolking!B6</f>
        <v>0</v>
      </c>
      <c r="C18" s="71">
        <f>C6/Population_Bevolking!C6</f>
        <v>1.0628347431400866</v>
      </c>
      <c r="D18" s="71">
        <f>D6/Population_Bevolking!D6</f>
        <v>0.44898549091421325</v>
      </c>
      <c r="E18" s="71">
        <f>E6/Population_Bevolking!E6</f>
        <v>2.1807667478276409</v>
      </c>
      <c r="F18" s="71">
        <f>F6/Population_Bevolking!F6</f>
        <v>1.7285108451470095</v>
      </c>
      <c r="G18" s="71">
        <f>G6/Population_Bevolking!G6</f>
        <v>1.6940796387210812</v>
      </c>
      <c r="H18" s="71">
        <f>H6/Population_Bevolking!H6</f>
        <v>2.8088837138316123</v>
      </c>
      <c r="I18" s="71">
        <f>I6/Population_Bevolking!I6</f>
        <v>1.4939575806476482</v>
      </c>
      <c r="J18" s="71">
        <f>J6/Population_Bevolking!J6</f>
        <v>1.3077885111606584</v>
      </c>
      <c r="K18" s="71">
        <f>K6/Population_Bevolking!K6</f>
        <v>1.9711471059921271</v>
      </c>
      <c r="L18" s="71">
        <f>L6/Population_Bevolking!L6</f>
        <v>1.4651388590805683</v>
      </c>
      <c r="M18" s="71">
        <f>M6/Population_Bevolking!M6</f>
        <v>3.7482195293241518</v>
      </c>
      <c r="N18" s="72">
        <f>N6/Population_Bevolking!N6</f>
        <v>4.0616797703964771</v>
      </c>
      <c r="O18" s="72">
        <f>O6/Population_Bevolking!O6</f>
        <v>2.467256391959892</v>
      </c>
      <c r="P18" s="72">
        <f>P6/Population_Bevolking!P6</f>
        <v>1.4290157373832761</v>
      </c>
      <c r="Q18" s="72">
        <f>Q6/Population_Bevolking!Q6</f>
        <v>0.29181930850966886</v>
      </c>
      <c r="R18" s="72">
        <f>R6/Population_Bevolking!R6</f>
        <v>0.22082718930553982</v>
      </c>
      <c r="S18" s="72">
        <f>S6/Population_Bevolking!S6</f>
        <v>0.21918795509503802</v>
      </c>
      <c r="T18" s="72">
        <f>T6/Population_Bevolking!T6</f>
        <v>0.54371755848201897</v>
      </c>
      <c r="U18" s="72">
        <f>U6/Population_Bevolking!U6</f>
        <v>0.21537309425468409</v>
      </c>
      <c r="V18" s="72">
        <f>V6/Population_Bevolking!V6</f>
        <v>0.21871778890777102</v>
      </c>
      <c r="W18" s="72">
        <f>W6/Population_Bevolking!W6</f>
        <v>0.24289572070374002</v>
      </c>
    </row>
    <row r="19" spans="1:24">
      <c r="A19" s="18" t="s">
        <v>132</v>
      </c>
      <c r="B19" s="71">
        <f>B7/Population_Bevolking!B7</f>
        <v>1.4052389382501616</v>
      </c>
      <c r="C19" s="71">
        <f>C7/Population_Bevolking!C7</f>
        <v>1.4775911808710616</v>
      </c>
      <c r="D19" s="71">
        <f>D7/Population_Bevolking!D7</f>
        <v>1.8456817218787689</v>
      </c>
      <c r="E19" s="71">
        <f>E7/Population_Bevolking!E7</f>
        <v>1.737858624713662</v>
      </c>
      <c r="F19" s="71">
        <f>F7/Population_Bevolking!F7</f>
        <v>1.7120414372722679</v>
      </c>
      <c r="G19" s="71">
        <f>G7/Population_Bevolking!G7</f>
        <v>1.6872137716887312</v>
      </c>
      <c r="H19" s="71">
        <f>H7/Population_Bevolking!H7</f>
        <v>1.2804672249076212</v>
      </c>
      <c r="I19" s="71">
        <f>I7/Population_Bevolking!I7</f>
        <v>1.3945955598455599</v>
      </c>
      <c r="J19" s="71">
        <f>J7/Population_Bevolking!J7</f>
        <v>1.2845370654725934</v>
      </c>
      <c r="K19" s="71">
        <f>K7/Population_Bevolking!K7</f>
        <v>2.1396643434571474</v>
      </c>
      <c r="L19" s="71">
        <f>L7/Population_Bevolking!L7</f>
        <v>1.4204512268606102</v>
      </c>
      <c r="M19" s="71">
        <f>M7/Population_Bevolking!M7</f>
        <v>1.4315204050251764</v>
      </c>
      <c r="N19" s="72">
        <f>N7/Population_Bevolking!N7</f>
        <v>1.3474217621569571</v>
      </c>
      <c r="O19" s="72">
        <f>O7/Population_Bevolking!O7</f>
        <v>1.4347057921881199</v>
      </c>
      <c r="P19" s="72">
        <f>P7/Population_Bevolking!P7</f>
        <v>0.31065981473864918</v>
      </c>
      <c r="Q19" s="72">
        <f>Q7/Population_Bevolking!Q7</f>
        <v>4.3357587165527622</v>
      </c>
      <c r="R19" s="72">
        <f>R7/Population_Bevolking!R7</f>
        <v>0.8251171610396093</v>
      </c>
      <c r="S19" s="72">
        <f>S7/Population_Bevolking!S7</f>
        <v>3.7177020815839481</v>
      </c>
      <c r="T19" s="72">
        <f>T7/Population_Bevolking!T7</f>
        <v>0.72085896295774532</v>
      </c>
      <c r="U19" s="72">
        <f>U7/Population_Bevolking!U7</f>
        <v>1.5413197980704114</v>
      </c>
      <c r="V19" s="72">
        <f>V7/Population_Bevolking!V7</f>
        <v>0.54567162280701753</v>
      </c>
      <c r="W19" s="72">
        <f>W7/Population_Bevolking!W7</f>
        <v>0</v>
      </c>
    </row>
    <row r="20" spans="1:24">
      <c r="A20" s="18" t="s">
        <v>133</v>
      </c>
      <c r="B20" s="71">
        <f>B8/Population_Bevolking!B8</f>
        <v>1.1127614226618145</v>
      </c>
      <c r="C20" s="71">
        <f>C8/Population_Bevolking!C8</f>
        <v>1.0664702549575069</v>
      </c>
      <c r="D20" s="71">
        <f>D8/Population_Bevolking!D8</f>
        <v>1.2835663927537584</v>
      </c>
      <c r="E20" s="71">
        <f>E8/Population_Bevolking!E8</f>
        <v>1.2816788145151881</v>
      </c>
      <c r="F20" s="71">
        <f>F8/Population_Bevolking!F8</f>
        <v>1.8773181179666878</v>
      </c>
      <c r="G20" s="71">
        <f>G8/Population_Bevolking!G8</f>
        <v>1.4746654343524215</v>
      </c>
      <c r="H20" s="71">
        <f>H8/Population_Bevolking!H8</f>
        <v>1.9976386767670598</v>
      </c>
      <c r="I20" s="71">
        <f>I8/Population_Bevolking!I8</f>
        <v>1.4447551493657074</v>
      </c>
      <c r="J20" s="71">
        <f>J8/Population_Bevolking!J8</f>
        <v>1.5319828885873663</v>
      </c>
      <c r="K20" s="71">
        <f>K8/Population_Bevolking!K8</f>
        <v>1.9914331255366009</v>
      </c>
      <c r="L20" s="71">
        <f>L8/Population_Bevolking!L8</f>
        <v>1.5137276634578587</v>
      </c>
      <c r="M20" s="71">
        <f>M8/Population_Bevolking!M8</f>
        <v>1.5308332605022432</v>
      </c>
      <c r="N20" s="72">
        <f>N8/Population_Bevolking!N8</f>
        <v>1.6874278015602251</v>
      </c>
      <c r="O20" s="72">
        <f>O8/Population_Bevolking!O8</f>
        <v>1.6378110544205413</v>
      </c>
      <c r="P20" s="72">
        <f>P8/Population_Bevolking!P8</f>
        <v>0.27988455812888263</v>
      </c>
      <c r="Q20" s="72">
        <f>Q8/Population_Bevolking!Q8</f>
        <v>0.27583318504388182</v>
      </c>
      <c r="R20" s="72">
        <f>R8/Population_Bevolking!R8</f>
        <v>0.25873485219142434</v>
      </c>
      <c r="S20" s="72">
        <f>S8/Population_Bevolking!S8</f>
        <v>0.26797287320437913</v>
      </c>
      <c r="T20" s="72">
        <f>T8/Population_Bevolking!T8</f>
        <v>0.42712043196303823</v>
      </c>
      <c r="U20" s="72">
        <f>U8/Population_Bevolking!U8</f>
        <v>0.2615928219019058</v>
      </c>
      <c r="V20" s="72">
        <f>V8/Population_Bevolking!V8</f>
        <v>0.26310197422765569</v>
      </c>
      <c r="W20" s="72">
        <f>W8/Population_Bevolking!W8</f>
        <v>0.31224327324484641</v>
      </c>
    </row>
    <row r="21" spans="1:24">
      <c r="A21" s="18" t="s">
        <v>134</v>
      </c>
      <c r="B21" s="71">
        <f>B9/Population_Bevolking!B9</f>
        <v>2.2485856061516278</v>
      </c>
      <c r="C21" s="71">
        <f>C9/Population_Bevolking!C9</f>
        <v>6.2310594996189996</v>
      </c>
      <c r="D21" s="71">
        <f>D9/Population_Bevolking!D9</f>
        <v>1.3555295215795469</v>
      </c>
      <c r="E21" s="71">
        <f>E9/Population_Bevolking!E9</f>
        <v>1.3670734341252702</v>
      </c>
      <c r="F21" s="71">
        <f>F9/Population_Bevolking!F9</f>
        <v>1.3777998655451675</v>
      </c>
      <c r="G21" s="71">
        <f>G9/Population_Bevolking!G9</f>
        <v>1.1722916005603239</v>
      </c>
      <c r="H21" s="71">
        <f>H9/Population_Bevolking!H9</f>
        <v>1.0606591037656519</v>
      </c>
      <c r="I21" s="71">
        <f>I9/Population_Bevolking!I9</f>
        <v>13.441273900717777</v>
      </c>
      <c r="J21" s="71">
        <f>J9/Population_Bevolking!J9</f>
        <v>1.5463579722458227</v>
      </c>
      <c r="K21" s="71">
        <f>K9/Population_Bevolking!K9</f>
        <v>2.7505181042960092</v>
      </c>
      <c r="L21" s="71">
        <f>L9/Population_Bevolking!L9</f>
        <v>2.1386057783276327</v>
      </c>
      <c r="M21" s="71">
        <f>M9/Population_Bevolking!M9</f>
        <v>1.5529597072225612</v>
      </c>
      <c r="N21" s="72">
        <f>N9/Population_Bevolking!N9</f>
        <v>1.5194912011153316</v>
      </c>
      <c r="O21" s="72">
        <f>O9/Population_Bevolking!O9</f>
        <v>2.3398536709146271</v>
      </c>
      <c r="P21" s="72">
        <f>P9/Population_Bevolking!P9</f>
        <v>0.17796149911000855</v>
      </c>
      <c r="Q21" s="72">
        <f>Q9/Population_Bevolking!Q9</f>
        <v>0.17561402045228611</v>
      </c>
      <c r="R21" s="72">
        <f>R9/Population_Bevolking!R9</f>
        <v>0.17578345426961126</v>
      </c>
      <c r="S21" s="72">
        <f>S9/Population_Bevolking!S9</f>
        <v>3.5416207584558497</v>
      </c>
      <c r="T21" s="72">
        <f>T9/Population_Bevolking!T9</f>
        <v>0.17814691444600281</v>
      </c>
      <c r="U21" s="72">
        <f>U9/Population_Bevolking!U9</f>
        <v>0.17817233731301024</v>
      </c>
      <c r="V21" s="72">
        <f>V9/Population_Bevolking!V9</f>
        <v>0.17991151568737776</v>
      </c>
      <c r="W21" s="72">
        <f>W9/Population_Bevolking!W9</f>
        <v>0.17046228422016294</v>
      </c>
    </row>
    <row r="22" spans="1:24">
      <c r="A22" s="18" t="s">
        <v>135</v>
      </c>
      <c r="B22" s="71">
        <f>B10/Population_Bevolking!B10</f>
        <v>0.76303884361064123</v>
      </c>
      <c r="C22" s="71">
        <f>C10/Population_Bevolking!C10</f>
        <v>1.7265327358393314</v>
      </c>
      <c r="D22" s="71">
        <f>D10/Population_Bevolking!D10</f>
        <v>2.2434141478634846</v>
      </c>
      <c r="E22" s="71">
        <f>E10/Population_Bevolking!E10</f>
        <v>1.8699876940439173</v>
      </c>
      <c r="F22" s="71">
        <f>F10/Population_Bevolking!F10</f>
        <v>1.8428133045305242</v>
      </c>
      <c r="G22" s="71">
        <f>G10/Population_Bevolking!G10</f>
        <v>1.8569917039076813</v>
      </c>
      <c r="H22" s="71">
        <f>H10/Population_Bevolking!H10</f>
        <v>1.6586865434330031</v>
      </c>
      <c r="I22" s="71">
        <f>I10/Population_Bevolking!I10</f>
        <v>34.437711203811396</v>
      </c>
      <c r="J22" s="71">
        <f>J10/Population_Bevolking!J10</f>
        <v>1.9179065075011044</v>
      </c>
      <c r="K22" s="71">
        <f>K10/Population_Bevolking!K10</f>
        <v>4.0260229755258408</v>
      </c>
      <c r="L22" s="71">
        <f>L10/Population_Bevolking!L10</f>
        <v>1.9955718380322061</v>
      </c>
      <c r="M22" s="71">
        <f>M10/Population_Bevolking!M10</f>
        <v>5.7870171348343389</v>
      </c>
      <c r="N22" s="72">
        <f>N10/Population_Bevolking!N10</f>
        <v>2.3653846544302768</v>
      </c>
      <c r="O22" s="72">
        <f>O10/Population_Bevolking!O10</f>
        <v>2.2210967938621007</v>
      </c>
      <c r="P22" s="72">
        <f>P10/Population_Bevolking!P10</f>
        <v>0.92297091426624167</v>
      </c>
      <c r="Q22" s="72">
        <f>Q10/Population_Bevolking!Q10</f>
        <v>0.42704957841147639</v>
      </c>
      <c r="R22" s="72">
        <f>R10/Population_Bevolking!R10</f>
        <v>0.57384738508646793</v>
      </c>
      <c r="S22" s="72">
        <f>S10/Population_Bevolking!S10</f>
        <v>0.69078892405532055</v>
      </c>
      <c r="T22" s="72">
        <f>T10/Population_Bevolking!T10</f>
        <v>0.68998398636130709</v>
      </c>
      <c r="U22" s="72">
        <f>U10/Population_Bevolking!U10</f>
        <v>1.9718101926243328</v>
      </c>
      <c r="V22" s="72">
        <f>V10/Population_Bevolking!V10</f>
        <v>0.56924109250085708</v>
      </c>
      <c r="W22" s="72">
        <f>W10/Population_Bevolking!W10</f>
        <v>0.6381707389484309</v>
      </c>
    </row>
    <row r="23" spans="1:24" s="66" customFormat="1">
      <c r="A23" s="49" t="s">
        <v>130</v>
      </c>
      <c r="B23" s="73">
        <f t="shared" ref="B23:N23" si="2">SUM(B17:B22)</f>
        <v>15.877823117693907</v>
      </c>
      <c r="C23" s="73">
        <f t="shared" si="2"/>
        <v>27.275114070360342</v>
      </c>
      <c r="D23" s="73">
        <f t="shared" si="2"/>
        <v>18.111583081690661</v>
      </c>
      <c r="E23" s="73">
        <f t="shared" si="2"/>
        <v>23.191437542333965</v>
      </c>
      <c r="F23" s="73">
        <f t="shared" si="2"/>
        <v>13.569815539241882</v>
      </c>
      <c r="G23" s="73">
        <f t="shared" si="2"/>
        <v>13.256933673972991</v>
      </c>
      <c r="H23" s="73">
        <f t="shared" si="2"/>
        <v>32.177728013786343</v>
      </c>
      <c r="I23" s="73">
        <f t="shared" si="2"/>
        <v>67.841863763553945</v>
      </c>
      <c r="J23" s="73">
        <f t="shared" si="2"/>
        <v>16.81103468652546</v>
      </c>
      <c r="K23" s="73">
        <f t="shared" si="2"/>
        <v>17.360572160765052</v>
      </c>
      <c r="L23" s="73">
        <f t="shared" si="2"/>
        <v>12.964186741468097</v>
      </c>
      <c r="M23" s="73">
        <f t="shared" si="2"/>
        <v>29.959997092195035</v>
      </c>
      <c r="N23" s="73">
        <f t="shared" si="2"/>
        <v>15.863026146626861</v>
      </c>
      <c r="O23" s="73">
        <f t="shared" ref="O23:P23" si="3">SUM(O17:O22)</f>
        <v>16.301064863905893</v>
      </c>
      <c r="P23" s="73">
        <f t="shared" si="3"/>
        <v>7.2705828327227175</v>
      </c>
      <c r="Q23" s="73">
        <f t="shared" ref="Q23:S23" si="4">SUM(Q17:Q22)</f>
        <v>6.1045690762339264</v>
      </c>
      <c r="R23" s="73">
        <f t="shared" si="4"/>
        <v>4.3921489372611768</v>
      </c>
      <c r="S23" s="73">
        <f t="shared" si="4"/>
        <v>9.0005692916000513</v>
      </c>
      <c r="T23" s="73">
        <f t="shared" ref="T23:V23" si="5">SUM(T17:T22)</f>
        <v>3.40168643488366</v>
      </c>
      <c r="U23" s="73">
        <f t="shared" si="5"/>
        <v>4.6869516452809465</v>
      </c>
      <c r="V23" s="73">
        <f t="shared" si="5"/>
        <v>2.4564112437309169</v>
      </c>
      <c r="W23" s="73">
        <f t="shared" ref="W23" si="6">SUM(W17:W22)</f>
        <v>3.0687916061020895</v>
      </c>
      <c r="X23" s="62"/>
    </row>
    <row r="26" spans="1:24">
      <c r="B26" s="102" t="s">
        <v>48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1:24">
      <c r="B27" s="105" t="s">
        <v>219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1:24">
      <c r="B28" s="36">
        <v>2002</v>
      </c>
      <c r="C28" s="36">
        <v>2003</v>
      </c>
      <c r="D28" s="36">
        <v>2004</v>
      </c>
      <c r="E28" s="36">
        <v>2005</v>
      </c>
      <c r="F28" s="36">
        <v>2006</v>
      </c>
      <c r="G28" s="36">
        <v>2007</v>
      </c>
      <c r="H28" s="36">
        <v>2008</v>
      </c>
      <c r="I28" s="36">
        <v>2009</v>
      </c>
      <c r="J28" s="36">
        <v>2010</v>
      </c>
      <c r="K28" s="36">
        <v>2011</v>
      </c>
      <c r="L28" s="36">
        <v>2012</v>
      </c>
      <c r="M28" s="36">
        <v>2013</v>
      </c>
      <c r="N28" s="36">
        <v>2014</v>
      </c>
      <c r="O28" s="36">
        <v>2015</v>
      </c>
      <c r="P28" s="36">
        <v>2016</v>
      </c>
      <c r="Q28" s="36">
        <v>2017</v>
      </c>
      <c r="R28" s="36">
        <v>2018</v>
      </c>
      <c r="S28" s="36">
        <v>2019</v>
      </c>
      <c r="T28" s="36">
        <v>2020</v>
      </c>
      <c r="U28" s="36">
        <v>2021</v>
      </c>
      <c r="V28" s="36">
        <v>2022</v>
      </c>
      <c r="W28" s="36">
        <v>2023</v>
      </c>
    </row>
    <row r="29" spans="1:24">
      <c r="B29" s="76">
        <f>B11/Dépenses_Uitgaven!B11</f>
        <v>1.05431285220061E-2</v>
      </c>
      <c r="C29" s="76">
        <f>C11/Dépenses_Uitgaven!C11</f>
        <v>1.4917093330070253E-2</v>
      </c>
      <c r="D29" s="76">
        <f>D11/Dépenses_Uitgaven!D11</f>
        <v>9.9704342887502097E-3</v>
      </c>
      <c r="E29" s="76">
        <f>E11/Dépenses_Uitgaven!E11</f>
        <v>1.3017808788655752E-2</v>
      </c>
      <c r="F29" s="76">
        <f>F11/Dépenses_Uitgaven!F11</f>
        <v>6.6554094949841597E-3</v>
      </c>
      <c r="G29" s="76">
        <f>G11/Dépenses_Uitgaven!G11</f>
        <v>6.4300107557552812E-3</v>
      </c>
      <c r="H29" s="76">
        <f>H11/Dépenses_Uitgaven!H11</f>
        <v>1.6678586514392423E-2</v>
      </c>
      <c r="I29" s="76">
        <f>I11/Dépenses_Uitgaven!I11</f>
        <v>2.8551234390571268E-2</v>
      </c>
      <c r="J29" s="76">
        <f>J11/Dépenses_Uitgaven!J11</f>
        <v>7.9716183439172295E-3</v>
      </c>
      <c r="K29" s="76">
        <f>K11/Dépenses_Uitgaven!K11</f>
        <v>7.4394537470698994E-3</v>
      </c>
      <c r="L29" s="76">
        <f>L11/Dépenses_Uitgaven!L11</f>
        <v>5.4366616754253369E-3</v>
      </c>
      <c r="M29" s="76">
        <f>M11/Dépenses_Uitgaven!M11</f>
        <v>1.3364552023593374E-2</v>
      </c>
      <c r="N29" s="76">
        <f>N11/Dépenses_Uitgaven!N11</f>
        <v>6.4213720717670505E-3</v>
      </c>
      <c r="O29" s="76">
        <f>O11/Dépenses_Uitgaven!O11</f>
        <v>6.5844297352919317E-3</v>
      </c>
      <c r="P29" s="76">
        <f>P11/Dépenses_Uitgaven!P11</f>
        <v>3.1766800955744423E-3</v>
      </c>
      <c r="Q29" s="76">
        <f>Q11/Dépenses_Uitgaven!Q11</f>
        <v>2.4477263494887894E-3</v>
      </c>
      <c r="R29" s="76">
        <f>R11/Dépenses_Uitgaven!R11</f>
        <v>1.860659902754204E-3</v>
      </c>
      <c r="S29" s="76">
        <f>S11/Dépenses_Uitgaven!S11</f>
        <v>3.0159115533780834E-3</v>
      </c>
      <c r="T29" s="76">
        <f>T11/Dépenses_Uitgaven!T11</f>
        <v>1.2599435403681258E-3</v>
      </c>
      <c r="U29" s="76">
        <f>U11/Dépenses_Uitgaven!U11</f>
        <v>1.6780580820742134E-3</v>
      </c>
      <c r="V29" s="76">
        <f>V11/Dépenses_Uitgaven!V11</f>
        <v>8.3213202005843112E-4</v>
      </c>
      <c r="W29" s="76">
        <f>W11/Dépenses_Uitgaven!W11</f>
        <v>1.0311890496093191E-3</v>
      </c>
    </row>
  </sheetData>
  <mergeCells count="6">
    <mergeCell ref="B3:W3"/>
    <mergeCell ref="B15:W15"/>
    <mergeCell ref="B27:W27"/>
    <mergeCell ref="B2:W2"/>
    <mergeCell ref="B14:W14"/>
    <mergeCell ref="B26:W26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9"/>
  <sheetViews>
    <sheetView zoomScale="130" zoomScaleNormal="130" workbookViewId="0"/>
  </sheetViews>
  <sheetFormatPr baseColWidth="10" defaultColWidth="11.5" defaultRowHeight="15"/>
  <cols>
    <col min="1" max="1" width="3.33203125" customWidth="1"/>
    <col min="2" max="2" width="5.1640625" style="5" bestFit="1" customWidth="1"/>
    <col min="3" max="3" width="22.1640625" style="5" bestFit="1" customWidth="1"/>
    <col min="4" max="4" width="21.5" style="5" bestFit="1" customWidth="1"/>
    <col min="5" max="5" width="66" style="5" bestFit="1" customWidth="1"/>
    <col min="6" max="25" width="10.83203125" style="5"/>
  </cols>
  <sheetData>
    <row r="2" spans="2:5">
      <c r="B2" s="102" t="s">
        <v>95</v>
      </c>
      <c r="C2" s="103"/>
      <c r="D2" s="103"/>
      <c r="E2" s="104"/>
    </row>
    <row r="3" spans="2:5">
      <c r="B3" s="105" t="s">
        <v>96</v>
      </c>
      <c r="C3" s="106"/>
      <c r="D3" s="106"/>
      <c r="E3" s="107"/>
    </row>
    <row r="4" spans="2:5">
      <c r="B4" s="20">
        <v>5339</v>
      </c>
      <c r="C4" s="18" t="s">
        <v>12</v>
      </c>
      <c r="D4" s="18" t="s">
        <v>98</v>
      </c>
      <c r="E4" s="19" t="s">
        <v>55</v>
      </c>
    </row>
    <row r="5" spans="2:5">
      <c r="B5" s="20">
        <v>5340</v>
      </c>
      <c r="C5" s="18" t="s">
        <v>13</v>
      </c>
      <c r="D5" s="18" t="s">
        <v>97</v>
      </c>
      <c r="E5" s="19" t="s">
        <v>14</v>
      </c>
    </row>
    <row r="6" spans="2:5">
      <c r="B6" s="20">
        <v>5341</v>
      </c>
      <c r="C6" s="18" t="s">
        <v>15</v>
      </c>
      <c r="D6" s="18" t="s">
        <v>174</v>
      </c>
      <c r="E6" s="19" t="s">
        <v>16</v>
      </c>
    </row>
    <row r="7" spans="2:5">
      <c r="B7" s="20">
        <v>5342</v>
      </c>
      <c r="C7" s="18" t="s">
        <v>99</v>
      </c>
      <c r="D7" s="18" t="s">
        <v>99</v>
      </c>
      <c r="E7" s="19" t="s">
        <v>17</v>
      </c>
    </row>
    <row r="8" spans="2:5">
      <c r="B8" s="20">
        <v>5343</v>
      </c>
      <c r="C8" s="18" t="s">
        <v>18</v>
      </c>
      <c r="D8" s="18" t="s">
        <v>18</v>
      </c>
      <c r="E8" s="19" t="s">
        <v>19</v>
      </c>
    </row>
    <row r="9" spans="2:5">
      <c r="B9" s="20">
        <v>5344</v>
      </c>
      <c r="C9" s="18" t="s">
        <v>20</v>
      </c>
      <c r="D9" s="18" t="s">
        <v>20</v>
      </c>
      <c r="E9" s="19" t="s">
        <v>21</v>
      </c>
    </row>
  </sheetData>
  <mergeCells count="2">
    <mergeCell ref="B2:E2"/>
    <mergeCell ref="B3:E3"/>
  </mergeCells>
  <pageMargins left="0.7" right="0.7" top="0.75" bottom="0.75" header="0.3" footer="0.3"/>
  <customProperties>
    <customPr name="EpmWorksheetKeyString_GUID" r:id="rId1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X29"/>
  <sheetViews>
    <sheetView topLeftCell="A13" zoomScale="130" zoomScaleNormal="130" workbookViewId="0">
      <selection activeCell="A30" sqref="A30"/>
    </sheetView>
  </sheetViews>
  <sheetFormatPr baseColWidth="10" defaultColWidth="10.83203125" defaultRowHeight="15"/>
  <cols>
    <col min="1" max="1" width="47.5" style="38" bestFit="1" customWidth="1"/>
    <col min="2" max="6" width="11.6640625" style="42" bestFit="1" customWidth="1"/>
    <col min="7" max="12" width="12.6640625" style="42" bestFit="1" customWidth="1"/>
    <col min="13" max="13" width="11.6640625" style="42" bestFit="1" customWidth="1"/>
    <col min="14" max="23" width="12.6640625" style="42" bestFit="1" customWidth="1"/>
    <col min="24" max="24" width="10.83203125" style="42"/>
    <col min="25" max="16384" width="10.83203125" style="38"/>
  </cols>
  <sheetData>
    <row r="2" spans="1:24">
      <c r="B2" s="102" t="s">
        <v>39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4">
      <c r="B3" s="105" t="s">
        <v>152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4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4">
      <c r="A5" s="18" t="s">
        <v>128</v>
      </c>
      <c r="B5" s="72">
        <v>4117905.08</v>
      </c>
      <c r="C5" s="72">
        <v>4215136.09</v>
      </c>
      <c r="D5" s="72">
        <v>4329813.51</v>
      </c>
      <c r="E5" s="72">
        <v>4603103.6399999997</v>
      </c>
      <c r="F5" s="72">
        <v>5055257.1500000004</v>
      </c>
      <c r="G5" s="72">
        <v>6276706.4800000004</v>
      </c>
      <c r="H5" s="72">
        <v>7125562.7000000002</v>
      </c>
      <c r="I5" s="72">
        <v>6165133.5899999999</v>
      </c>
      <c r="J5" s="72">
        <v>4867359.22</v>
      </c>
      <c r="K5" s="72">
        <v>4470308.09</v>
      </c>
      <c r="L5" s="72">
        <v>2833462.64</v>
      </c>
      <c r="M5" s="72">
        <v>2605171.48</v>
      </c>
      <c r="N5" s="72">
        <v>2901046.9</v>
      </c>
      <c r="O5" s="72">
        <v>2839323.2</v>
      </c>
      <c r="P5" s="72">
        <v>2942675.58</v>
      </c>
      <c r="Q5" s="72">
        <v>2821814.59</v>
      </c>
      <c r="R5" s="72">
        <v>1893438.32</v>
      </c>
      <c r="S5" s="72">
        <v>1858944.43</v>
      </c>
      <c r="T5" s="72">
        <v>2448098.9300000002</v>
      </c>
      <c r="U5" s="72">
        <v>2005440.88</v>
      </c>
      <c r="V5" s="72">
        <v>1937943.8</v>
      </c>
      <c r="W5" s="88">
        <v>2918703.78</v>
      </c>
    </row>
    <row r="6" spans="1:24">
      <c r="A6" s="18" t="s">
        <v>129</v>
      </c>
      <c r="B6" s="72">
        <v>580671</v>
      </c>
      <c r="C6" s="72">
        <v>713127.91</v>
      </c>
      <c r="D6" s="72">
        <v>890043.69</v>
      </c>
      <c r="E6" s="72">
        <v>953183.94</v>
      </c>
      <c r="F6" s="72">
        <v>1054110.78</v>
      </c>
      <c r="G6" s="72">
        <v>1099915.3400000001</v>
      </c>
      <c r="H6" s="72">
        <v>1076444.51</v>
      </c>
      <c r="I6" s="72">
        <v>1386815.63</v>
      </c>
      <c r="J6" s="72">
        <v>1582621.56</v>
      </c>
      <c r="K6" s="72">
        <v>1661956.34</v>
      </c>
      <c r="L6" s="72">
        <v>1633717.54</v>
      </c>
      <c r="M6" s="72">
        <v>1785211.94</v>
      </c>
      <c r="N6" s="72">
        <v>1848344.32</v>
      </c>
      <c r="O6" s="72">
        <v>2064402.42</v>
      </c>
      <c r="P6" s="72">
        <v>2419461.0099999998</v>
      </c>
      <c r="Q6" s="72">
        <v>2481771.14</v>
      </c>
      <c r="R6" s="72">
        <v>2742694.47</v>
      </c>
      <c r="S6" s="72">
        <v>2584467.2799999998</v>
      </c>
      <c r="T6" s="72">
        <v>2749129.39</v>
      </c>
      <c r="U6" s="72">
        <v>2961485.42</v>
      </c>
      <c r="V6" s="72">
        <v>2556742.33</v>
      </c>
      <c r="W6" s="72">
        <v>2633341.56</v>
      </c>
    </row>
    <row r="7" spans="1:24">
      <c r="A7" s="18" t="s">
        <v>182</v>
      </c>
      <c r="B7" s="72">
        <v>427659.4</v>
      </c>
      <c r="C7" s="72">
        <v>455722.17</v>
      </c>
      <c r="D7" s="72">
        <v>543411.14</v>
      </c>
      <c r="E7" s="72">
        <v>1092403.97</v>
      </c>
      <c r="F7" s="72">
        <v>1528776.16</v>
      </c>
      <c r="G7" s="72">
        <v>1918588.06</v>
      </c>
      <c r="H7" s="72">
        <v>2499508.48</v>
      </c>
      <c r="I7" s="72">
        <v>2527512.2000000002</v>
      </c>
      <c r="J7" s="72">
        <v>2279118.98</v>
      </c>
      <c r="K7" s="72">
        <v>2134723.75</v>
      </c>
      <c r="L7" s="72">
        <v>2300872.06</v>
      </c>
      <c r="M7" s="72">
        <v>1812006.08</v>
      </c>
      <c r="N7" s="72">
        <v>2732187.15</v>
      </c>
      <c r="O7" s="72">
        <v>2634878.35</v>
      </c>
      <c r="P7" s="72">
        <v>3097570.82</v>
      </c>
      <c r="Q7" s="72">
        <v>2940006.87</v>
      </c>
      <c r="R7" s="72">
        <v>3158280.99</v>
      </c>
      <c r="S7" s="72">
        <v>3381655.54</v>
      </c>
      <c r="T7" s="72">
        <v>3113128.38</v>
      </c>
      <c r="U7" s="72">
        <v>2607157.44</v>
      </c>
      <c r="V7" s="72">
        <v>2517392.4300000002</v>
      </c>
      <c r="W7" s="72">
        <v>2859985.35</v>
      </c>
    </row>
    <row r="8" spans="1:24">
      <c r="A8" s="18" t="s">
        <v>133</v>
      </c>
      <c r="B8" s="72">
        <v>388061.78</v>
      </c>
      <c r="C8" s="72">
        <v>324456.03999999998</v>
      </c>
      <c r="D8" s="72">
        <v>266676.75</v>
      </c>
      <c r="E8" s="72">
        <v>291567.65000000002</v>
      </c>
      <c r="F8" s="72">
        <v>341401.29</v>
      </c>
      <c r="G8" s="72">
        <v>466515.25</v>
      </c>
      <c r="H8" s="72">
        <v>495486.68</v>
      </c>
      <c r="I8" s="72">
        <v>484807.75</v>
      </c>
      <c r="J8" s="72">
        <v>527795.04</v>
      </c>
      <c r="K8" s="72">
        <v>549877.85</v>
      </c>
      <c r="L8" s="72">
        <v>414480.65</v>
      </c>
      <c r="M8" s="72">
        <v>443945.63</v>
      </c>
      <c r="N8" s="72">
        <v>929384.64</v>
      </c>
      <c r="O8" s="72">
        <v>864224.09</v>
      </c>
      <c r="P8" s="72">
        <v>963919.14</v>
      </c>
      <c r="Q8" s="72">
        <v>1073564.73</v>
      </c>
      <c r="R8" s="72">
        <v>1139552.1599999999</v>
      </c>
      <c r="S8" s="72">
        <v>1273203.8999999999</v>
      </c>
      <c r="T8" s="72">
        <v>1247890.94</v>
      </c>
      <c r="U8" s="72">
        <v>1438164.02</v>
      </c>
      <c r="V8" s="72">
        <v>1293356.49</v>
      </c>
      <c r="W8" s="72">
        <v>1344151.44</v>
      </c>
    </row>
    <row r="9" spans="1:24">
      <c r="A9" s="18" t="s">
        <v>134</v>
      </c>
      <c r="B9" s="72">
        <v>291968.67</v>
      </c>
      <c r="C9" s="72">
        <v>358806.08</v>
      </c>
      <c r="D9" s="72">
        <v>353801.18</v>
      </c>
      <c r="E9" s="72">
        <v>416871.27</v>
      </c>
      <c r="F9" s="72">
        <v>448060.88</v>
      </c>
      <c r="G9" s="72">
        <v>622717.6</v>
      </c>
      <c r="H9" s="72">
        <v>725500.15</v>
      </c>
      <c r="I9" s="72">
        <v>992959.96</v>
      </c>
      <c r="J9" s="72">
        <v>629858.43999999994</v>
      </c>
      <c r="K9" s="72">
        <v>558932.89</v>
      </c>
      <c r="L9" s="72">
        <v>586817.78</v>
      </c>
      <c r="M9" s="72">
        <v>484582.1</v>
      </c>
      <c r="N9" s="72">
        <v>613080.35</v>
      </c>
      <c r="O9" s="72">
        <v>652579.32999999996</v>
      </c>
      <c r="P9" s="72">
        <v>830442.59</v>
      </c>
      <c r="Q9" s="72">
        <v>748890.53</v>
      </c>
      <c r="R9" s="72">
        <v>993454.76</v>
      </c>
      <c r="S9" s="72">
        <v>905955.34</v>
      </c>
      <c r="T9" s="72">
        <v>1011504.62</v>
      </c>
      <c r="U9" s="72">
        <v>869803.57</v>
      </c>
      <c r="V9" s="72">
        <v>800868.47</v>
      </c>
      <c r="W9" s="72">
        <v>739270.78</v>
      </c>
    </row>
    <row r="10" spans="1:24">
      <c r="A10" s="18" t="s">
        <v>135</v>
      </c>
      <c r="B10" s="72">
        <v>351286.9</v>
      </c>
      <c r="C10" s="72">
        <v>591557.94999999995</v>
      </c>
      <c r="D10" s="72">
        <v>547070.55000000005</v>
      </c>
      <c r="E10" s="72">
        <v>617835.91</v>
      </c>
      <c r="F10" s="72">
        <v>743444.87</v>
      </c>
      <c r="G10" s="72">
        <v>1075075.81</v>
      </c>
      <c r="H10" s="72">
        <v>1510280.34</v>
      </c>
      <c r="I10" s="72">
        <v>1926423.22</v>
      </c>
      <c r="J10" s="72">
        <v>2480528.31</v>
      </c>
      <c r="K10" s="72">
        <v>2756074.32</v>
      </c>
      <c r="L10" s="72">
        <v>2467598.64</v>
      </c>
      <c r="M10" s="72">
        <v>2476694.3199999998</v>
      </c>
      <c r="N10" s="72">
        <v>2179454.7400000002</v>
      </c>
      <c r="O10" s="72">
        <v>2058781.87</v>
      </c>
      <c r="P10" s="72">
        <v>2058977.14</v>
      </c>
      <c r="Q10" s="72">
        <v>1937930.3</v>
      </c>
      <c r="R10" s="72">
        <v>2123336.0099999998</v>
      </c>
      <c r="S10" s="72">
        <v>2234839</v>
      </c>
      <c r="T10" s="72">
        <v>2207919.02</v>
      </c>
      <c r="U10" s="72">
        <v>2181213.8199999998</v>
      </c>
      <c r="V10" s="72">
        <v>2330222.54</v>
      </c>
      <c r="W10" s="42">
        <v>3152150.83</v>
      </c>
    </row>
    <row r="11" spans="1:24" s="66" customFormat="1">
      <c r="A11" s="49" t="s">
        <v>130</v>
      </c>
      <c r="B11" s="73">
        <f t="shared" ref="B11:R11" si="0">SUM(B5:B10)</f>
        <v>6157552.830000001</v>
      </c>
      <c r="C11" s="73">
        <f t="shared" si="0"/>
        <v>6658806.2400000002</v>
      </c>
      <c r="D11" s="73">
        <f t="shared" si="0"/>
        <v>6930816.8199999984</v>
      </c>
      <c r="E11" s="73">
        <f t="shared" si="0"/>
        <v>7974966.3800000008</v>
      </c>
      <c r="F11" s="73">
        <f t="shared" si="0"/>
        <v>9171051.1300000008</v>
      </c>
      <c r="G11" s="73">
        <f t="shared" si="0"/>
        <v>11459518.540000001</v>
      </c>
      <c r="H11" s="73">
        <f t="shared" si="0"/>
        <v>13432782.859999999</v>
      </c>
      <c r="I11" s="73">
        <f t="shared" si="0"/>
        <v>13483652.35</v>
      </c>
      <c r="J11" s="73">
        <f t="shared" si="0"/>
        <v>12367281.550000001</v>
      </c>
      <c r="K11" s="73">
        <f t="shared" si="0"/>
        <v>12131873.24</v>
      </c>
      <c r="L11" s="73">
        <f t="shared" si="0"/>
        <v>10236949.310000001</v>
      </c>
      <c r="M11" s="73">
        <f t="shared" si="0"/>
        <v>9607611.5499999989</v>
      </c>
      <c r="N11" s="73">
        <f t="shared" si="0"/>
        <v>11203498.1</v>
      </c>
      <c r="O11" s="73">
        <f t="shared" si="0"/>
        <v>11114189.260000002</v>
      </c>
      <c r="P11" s="73">
        <f t="shared" si="0"/>
        <v>12313046.280000001</v>
      </c>
      <c r="Q11" s="73">
        <f t="shared" si="0"/>
        <v>12003978.16</v>
      </c>
      <c r="R11" s="73">
        <f t="shared" si="0"/>
        <v>12050756.709999999</v>
      </c>
      <c r="S11" s="73">
        <f>SUM(S5:S10)</f>
        <v>12239065.49</v>
      </c>
      <c r="T11" s="73">
        <f t="shared" ref="T11:W11" si="1">SUM(T5:T10)</f>
        <v>12777671.279999999</v>
      </c>
      <c r="U11" s="73">
        <f t="shared" si="1"/>
        <v>12063265.15</v>
      </c>
      <c r="V11" s="73">
        <f t="shared" si="1"/>
        <v>11436526.060000002</v>
      </c>
      <c r="W11" s="73">
        <f t="shared" si="1"/>
        <v>13647603.739999998</v>
      </c>
      <c r="X11" s="62"/>
    </row>
    <row r="14" spans="1:24">
      <c r="B14" s="102" t="s">
        <v>40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>
      <c r="B15" s="105" t="s">
        <v>153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>
      <c r="A16" s="52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4">
      <c r="A17" s="18" t="s">
        <v>128</v>
      </c>
      <c r="B17" s="71">
        <f>B5/Population_Bevolking!B5</f>
        <v>19.506246026896314</v>
      </c>
      <c r="C17" s="71">
        <f>C5/Population_Bevolking!C5</f>
        <v>19.574147588487151</v>
      </c>
      <c r="D17" s="71">
        <f>D5/Population_Bevolking!D5</f>
        <v>19.915979052823314</v>
      </c>
      <c r="E17" s="71">
        <f>E5/Population_Bevolking!E5</f>
        <v>20.867993036603167</v>
      </c>
      <c r="F17" s="71">
        <f>F5/Population_Bevolking!F5</f>
        <v>22.741209428912033</v>
      </c>
      <c r="G17" s="71">
        <f>G5/Population_Bevolking!G5</f>
        <v>28.020385616392492</v>
      </c>
      <c r="H17" s="71">
        <f>H5/Population_Bevolking!H5</f>
        <v>31.164851010973535</v>
      </c>
      <c r="I17" s="71">
        <f>I5/Population_Bevolking!I5</f>
        <v>26.381787717864341</v>
      </c>
      <c r="J17" s="71">
        <f>J5/Population_Bevolking!J5</f>
        <v>20.463470419077087</v>
      </c>
      <c r="K17" s="71">
        <f>K5/Population_Bevolking!K5</f>
        <v>18.215523650025261</v>
      </c>
      <c r="L17" s="71">
        <f>L5/Population_Bevolking!L5</f>
        <v>11.3373878250014</v>
      </c>
      <c r="M17" s="71">
        <f>M5/Population_Bevolking!M5</f>
        <v>10.305593056742302</v>
      </c>
      <c r="N17" s="72">
        <f>N5/Population_Bevolking!N5</f>
        <v>11.433192768947618</v>
      </c>
      <c r="O17" s="72">
        <f>O5/Population_Bevolking!O5</f>
        <v>10.908390705679864</v>
      </c>
      <c r="P17" s="72">
        <f>P5/Population_Bevolking!P5</f>
        <v>11.142573184446389</v>
      </c>
      <c r="Q17" s="72">
        <f>Q5/Population_Bevolking!Q5</f>
        <v>10.737947897362522</v>
      </c>
      <c r="R17" s="72">
        <f>R5/Population_Bevolking!R5</f>
        <v>7.1238132360133939</v>
      </c>
      <c r="S17" s="72">
        <f>S5/Population_Bevolking!S5</f>
        <v>6.9208138063007718</v>
      </c>
      <c r="T17" s="72">
        <f>T5/Population_Bevolking!T5</f>
        <v>8.9761084202614274</v>
      </c>
      <c r="U17" s="72">
        <f>U5/Population_Bevolking!U5</f>
        <v>7.3083514817568256</v>
      </c>
      <c r="V17" s="72">
        <f>V5/Population_Bevolking!V5</f>
        <v>7.0269075271312493</v>
      </c>
      <c r="W17" s="72">
        <f>W5/Population_Bevolking!W5</f>
        <v>10.320296804944627</v>
      </c>
    </row>
    <row r="18" spans="1:24">
      <c r="A18" s="18" t="s">
        <v>129</v>
      </c>
      <c r="B18" s="71">
        <f>B6/Population_Bevolking!B6</f>
        <v>3.3833707210487982</v>
      </c>
      <c r="C18" s="71">
        <f>C6/Population_Bevolking!C6</f>
        <v>4.0868802581207166</v>
      </c>
      <c r="D18" s="71">
        <f>D6/Population_Bevolking!D6</f>
        <v>5.0150369911255099</v>
      </c>
      <c r="E18" s="71">
        <f>E6/Population_Bevolking!E6</f>
        <v>5.3230277883262218</v>
      </c>
      <c r="F18" s="71">
        <f>F6/Population_Bevolking!F6</f>
        <v>5.7898133063829551</v>
      </c>
      <c r="G18" s="71">
        <f>G6/Population_Bevolking!G6</f>
        <v>5.9274496532175061</v>
      </c>
      <c r="H18" s="71">
        <f>H6/Population_Bevolking!H6</f>
        <v>5.6650799941056977</v>
      </c>
      <c r="I18" s="71">
        <f>I6/Population_Bevolking!I6</f>
        <v>7.1271893453112067</v>
      </c>
      <c r="J18" s="71">
        <f>J6/Population_Bevolking!J6</f>
        <v>7.929561640403838</v>
      </c>
      <c r="K18" s="71">
        <f>K6/Population_Bevolking!K6</f>
        <v>8.076766972833747</v>
      </c>
      <c r="L18" s="71">
        <f>L6/Population_Bevolking!L6</f>
        <v>7.7917401859085338</v>
      </c>
      <c r="M18" s="71">
        <f>M6/Population_Bevolking!M6</f>
        <v>8.4143415204347605</v>
      </c>
      <c r="N18" s="72">
        <f>N6/Population_Bevolking!N6</f>
        <v>8.6397875980442578</v>
      </c>
      <c r="O18" s="72">
        <f>O6/Population_Bevolking!O6</f>
        <v>9.5654784123659748</v>
      </c>
      <c r="P18" s="72">
        <f>P6/Population_Bevolking!P6</f>
        <v>11.091169599757956</v>
      </c>
      <c r="Q18" s="72">
        <f>Q6/Population_Bevolking!Q6</f>
        <v>11.308123006543095</v>
      </c>
      <c r="R18" s="72">
        <f>R6/Population_Bevolking!R6</f>
        <v>12.428659657867906</v>
      </c>
      <c r="S18" s="72">
        <f>S6/Population_Bevolking!S6</f>
        <v>11.638127248738003</v>
      </c>
      <c r="T18" s="72">
        <f>T6/Population_Bevolking!T6</f>
        <v>12.30575102281985</v>
      </c>
      <c r="U18" s="72">
        <f>U6/Population_Bevolking!U6</f>
        <v>13.252332180302412</v>
      </c>
      <c r="V18" s="72">
        <f>V6/Population_Bevolking!V6</f>
        <v>11.46413266015308</v>
      </c>
      <c r="W18" s="72">
        <f>W6/Population_Bevolking!W6</f>
        <v>11.678773643899042</v>
      </c>
    </row>
    <row r="19" spans="1:24">
      <c r="A19" s="18" t="s">
        <v>182</v>
      </c>
      <c r="B19" s="71">
        <f>B7/Population_Bevolking!B7</f>
        <v>2.3808058877235174</v>
      </c>
      <c r="C19" s="71">
        <f>C7/Population_Bevolking!C7</f>
        <v>2.4975593943014354</v>
      </c>
      <c r="D19" s="71">
        <f>D7/Population_Bevolking!D7</f>
        <v>2.9520699920685796</v>
      </c>
      <c r="E19" s="71">
        <f>E7/Population_Bevolking!E7</f>
        <v>5.9018237563210443</v>
      </c>
      <c r="F19" s="71">
        <f>F7/Population_Bevolking!F7</f>
        <v>8.132004361818133</v>
      </c>
      <c r="G19" s="71">
        <f>G7/Population_Bevolking!G7</f>
        <v>10.063298890124415</v>
      </c>
      <c r="H19" s="71">
        <f>H7/Population_Bevolking!H7</f>
        <v>12.93567366710484</v>
      </c>
      <c r="I19" s="71">
        <f>I7/Population_Bevolking!I7</f>
        <v>12.840439951229426</v>
      </c>
      <c r="J19" s="71">
        <f>J7/Population_Bevolking!J7</f>
        <v>11.28913832558969</v>
      </c>
      <c r="K19" s="71">
        <f>K7/Population_Bevolking!K7</f>
        <v>10.253777817271805</v>
      </c>
      <c r="L19" s="71">
        <f>L7/Population_Bevolking!L7</f>
        <v>10.7475701480267</v>
      </c>
      <c r="M19" s="71">
        <f>M7/Population_Bevolking!M7</f>
        <v>8.317181347911303</v>
      </c>
      <c r="N19" s="72">
        <f>N7/Population_Bevolking!N7</f>
        <v>12.409894305102606</v>
      </c>
      <c r="O19" s="72">
        <f>O7/Population_Bevolking!O7</f>
        <v>11.878666777869947</v>
      </c>
      <c r="P19" s="72">
        <f>P7/Population_Bevolking!P7</f>
        <v>13.847976699272186</v>
      </c>
      <c r="Q19" s="72">
        <f>Q7/Population_Bevolking!Q7</f>
        <v>13.098249427509824</v>
      </c>
      <c r="R19" s="72">
        <f>R7/Population_Bevolking!R7</f>
        <v>14.074837739313345</v>
      </c>
      <c r="S19" s="72">
        <f>S7/Population_Bevolking!S7</f>
        <v>14.945222698545985</v>
      </c>
      <c r="T19" s="72">
        <f>T7/Population_Bevolking!T7</f>
        <v>13.705407006947073</v>
      </c>
      <c r="U19" s="72">
        <f>U7/Population_Bevolking!U7</f>
        <v>11.464769794992216</v>
      </c>
      <c r="V19" s="72">
        <f>V7/Population_Bevolking!V7</f>
        <v>11.041194868421053</v>
      </c>
      <c r="W19" s="72">
        <f>W7/Population_Bevolking!W7</f>
        <v>12.321574713931206</v>
      </c>
    </row>
    <row r="20" spans="1:24">
      <c r="A20" s="18" t="s">
        <v>133</v>
      </c>
      <c r="B20" s="71">
        <f>B8/Population_Bevolking!B8</f>
        <v>3.017493857111754</v>
      </c>
      <c r="C20" s="71">
        <f>C8/Population_Bevolking!C8</f>
        <v>2.5181888315417749</v>
      </c>
      <c r="D20" s="71">
        <f>D8/Population_Bevolking!D8</f>
        <v>2.0751762536184519</v>
      </c>
      <c r="E20" s="71">
        <f>E8/Population_Bevolking!E8</f>
        <v>2.268038193769204</v>
      </c>
      <c r="F20" s="71">
        <f>F8/Population_Bevolking!F8</f>
        <v>2.6350418332535774</v>
      </c>
      <c r="G20" s="71">
        <f>G8/Population_Bevolking!G8</f>
        <v>3.5781746153492153</v>
      </c>
      <c r="H20" s="71">
        <f>H8/Population_Bevolking!H8</f>
        <v>3.7837274726617385</v>
      </c>
      <c r="I20" s="71">
        <f>I8/Population_Bevolking!I8</f>
        <v>3.6739549705209233</v>
      </c>
      <c r="J20" s="71">
        <f>J8/Population_Bevolking!J8</f>
        <v>3.9785545002261422</v>
      </c>
      <c r="K20" s="71">
        <f>K8/Population_Bevolking!K8</f>
        <v>4.1052510358729331</v>
      </c>
      <c r="L20" s="71">
        <f>L8/Population_Bevolking!L8</f>
        <v>3.0504331154876505</v>
      </c>
      <c r="M20" s="71">
        <f>M8/Population_Bevolking!M8</f>
        <v>3.2333044193905494</v>
      </c>
      <c r="N20" s="72">
        <f>N8/Population_Bevolking!N8</f>
        <v>6.7318907407809823</v>
      </c>
      <c r="O20" s="72">
        <f>O8/Population_Bevolking!O8</f>
        <v>6.2367779950782642</v>
      </c>
      <c r="P20" s="72">
        <f>P8/Population_Bevolking!P8</f>
        <v>6.8987370816753026</v>
      </c>
      <c r="Q20" s="72">
        <f>Q8/Population_Bevolking!Q8</f>
        <v>7.6415195991202278</v>
      </c>
      <c r="R20" s="72">
        <f>R8/Population_Bevolking!R8</f>
        <v>8.0803829054010929</v>
      </c>
      <c r="S20" s="72">
        <f>S8/Population_Bevolking!S8</f>
        <v>8.952291855633133</v>
      </c>
      <c r="T20" s="72">
        <f>T8/Population_Bevolking!T8</f>
        <v>8.6830341785187457</v>
      </c>
      <c r="U20" s="72">
        <f>U8/Population_Bevolking!U8</f>
        <v>9.9376996641744633</v>
      </c>
      <c r="V20" s="72">
        <f>V8/Population_Bevolking!V8</f>
        <v>8.9029991326614901</v>
      </c>
      <c r="W20" s="72">
        <f>W8/Population_Bevolking!W8</f>
        <v>9.1539130612439479</v>
      </c>
    </row>
    <row r="21" spans="1:24">
      <c r="A21" s="18" t="s">
        <v>134</v>
      </c>
      <c r="B21" s="71">
        <f>B9/Population_Bevolking!B9</f>
        <v>2.3386492851135405</v>
      </c>
      <c r="C21" s="71">
        <f>C9/Population_Bevolking!C9</f>
        <v>2.8480289560579122</v>
      </c>
      <c r="D21" s="71">
        <f>D9/Population_Bevolking!D9</f>
        <v>2.7987057018098973</v>
      </c>
      <c r="E21" s="71">
        <f>E9/Population_Bevolking!E9</f>
        <v>3.2860215825069763</v>
      </c>
      <c r="F21" s="71">
        <f>F9/Population_Bevolking!F9</f>
        <v>3.5025552671898939</v>
      </c>
      <c r="G21" s="71">
        <f>G9/Population_Bevolking!G9</f>
        <v>4.8193853464488319</v>
      </c>
      <c r="H21" s="71">
        <f>H9/Population_Bevolking!H9</f>
        <v>5.5460436191844913</v>
      </c>
      <c r="I21" s="71">
        <f>I9/Population_Bevolking!I9</f>
        <v>7.486579106098076</v>
      </c>
      <c r="J21" s="71">
        <f>J9/Population_Bevolking!J9</f>
        <v>4.6942005395817494</v>
      </c>
      <c r="K21" s="71">
        <f>K9/Population_Bevolking!K9</f>
        <v>4.1017780664288965</v>
      </c>
      <c r="L21" s="71">
        <f>L9/Population_Bevolking!L9</f>
        <v>4.27056094898479</v>
      </c>
      <c r="M21" s="71">
        <f>M9/Population_Bevolking!M9</f>
        <v>3.4773212299522798</v>
      </c>
      <c r="N21" s="72">
        <f>N9/Population_Bevolking!N9</f>
        <v>4.3608919095784788</v>
      </c>
      <c r="O21" s="72">
        <f>O9/Population_Bevolking!O9</f>
        <v>4.599775360888688</v>
      </c>
      <c r="P21" s="72">
        <f>P9/Population_Bevolking!P9</f>
        <v>5.8195811433937408</v>
      </c>
      <c r="Q21" s="72">
        <f>Q9/Population_Bevolking!Q9</f>
        <v>5.2061602257954638</v>
      </c>
      <c r="R21" s="72">
        <f>R9/Population_Bevolking!R9</f>
        <v>6.8199463166493901</v>
      </c>
      <c r="S21" s="72">
        <f>S9/Population_Bevolking!S9</f>
        <v>6.169214646137922</v>
      </c>
      <c r="T21" s="72">
        <f>T9/Population_Bevolking!T9</f>
        <v>6.8204810389470278</v>
      </c>
      <c r="U21" s="72">
        <f>U9/Population_Bevolking!U9</f>
        <v>5.8636993467577199</v>
      </c>
      <c r="V21" s="72">
        <f>V9/Population_Bevolking!V9</f>
        <v>5.3644433057364092</v>
      </c>
      <c r="W21" s="72">
        <f>W9/Population_Bevolking!W9</f>
        <v>4.8689730164061835</v>
      </c>
    </row>
    <row r="22" spans="1:24">
      <c r="A22" s="18" t="s">
        <v>135</v>
      </c>
      <c r="B22" s="71">
        <f>B10/Population_Bevolking!B10</f>
        <v>2.1607682608027066</v>
      </c>
      <c r="C22" s="71">
        <f>C10/Population_Bevolking!C10</f>
        <v>3.5871345756195763</v>
      </c>
      <c r="D22" s="71">
        <f>D10/Population_Bevolking!D10</f>
        <v>3.2952484067992631</v>
      </c>
      <c r="E22" s="71">
        <f>E10/Population_Bevolking!E10</f>
        <v>3.7088105242937583</v>
      </c>
      <c r="F22" s="71">
        <f>F10/Population_Bevolking!F10</f>
        <v>4.3999933122244252</v>
      </c>
      <c r="G22" s="71">
        <f>G10/Population_Bevolking!G10</f>
        <v>6.2721013850156941</v>
      </c>
      <c r="H22" s="71">
        <f>H10/Population_Bevolking!H10</f>
        <v>8.6378734185902868</v>
      </c>
      <c r="I22" s="71">
        <f>I10/Population_Bevolking!I10</f>
        <v>10.7722511631028</v>
      </c>
      <c r="J22" s="71">
        <f>J10/Population_Bevolking!J10</f>
        <v>13.527227618024463</v>
      </c>
      <c r="K22" s="71">
        <f>K10/Population_Bevolking!K10</f>
        <v>14.543467330849682</v>
      </c>
      <c r="L22" s="71">
        <f>L10/Population_Bevolking!L10</f>
        <v>12.85944363958518</v>
      </c>
      <c r="M22" s="71">
        <f>M10/Population_Bevolking!M10</f>
        <v>12.690713780629029</v>
      </c>
      <c r="N22" s="72">
        <f>N10/Population_Bevolking!N10</f>
        <v>11.062772780800781</v>
      </c>
      <c r="O22" s="72">
        <f>O10/Population_Bevolking!O10</f>
        <v>10.460758447233372</v>
      </c>
      <c r="P22" s="72">
        <f>P10/Population_Bevolking!P10</f>
        <v>10.318204842945056</v>
      </c>
      <c r="Q22" s="72">
        <f>Q10/Population_Bevolking!Q10</f>
        <v>9.663029852755658</v>
      </c>
      <c r="R22" s="72">
        <f>R10/Population_Bevolking!R10</f>
        <v>10.554776287076296</v>
      </c>
      <c r="S22" s="72">
        <f>S10/Population_Bevolking!S10</f>
        <v>11.034661702768492</v>
      </c>
      <c r="T22" s="72">
        <f>T10/Population_Bevolking!T10</f>
        <v>10.879020753675746</v>
      </c>
      <c r="U22" s="72">
        <f>U10/Population_Bevolking!U10</f>
        <v>10.817581285087979</v>
      </c>
      <c r="V22" s="72">
        <f>V10/Population_Bevolking!V10</f>
        <v>11.57799764487263</v>
      </c>
      <c r="W22" s="72">
        <f>W10/Population_Bevolking!W10</f>
        <v>15.597140149828302</v>
      </c>
    </row>
    <row r="23" spans="1:24" s="66" customFormat="1">
      <c r="A23" s="49" t="s">
        <v>130</v>
      </c>
      <c r="B23" s="73">
        <f t="shared" ref="B23:N23" si="2">SUM(B17:B22)</f>
        <v>32.787334038696628</v>
      </c>
      <c r="C23" s="73">
        <f t="shared" si="2"/>
        <v>35.111939604128565</v>
      </c>
      <c r="D23" s="73">
        <f t="shared" si="2"/>
        <v>36.052216398245008</v>
      </c>
      <c r="E23" s="73">
        <f t="shared" si="2"/>
        <v>41.355714881820369</v>
      </c>
      <c r="F23" s="73">
        <f t="shared" si="2"/>
        <v>47.200617509781011</v>
      </c>
      <c r="G23" s="73">
        <f t="shared" si="2"/>
        <v>58.680795506548151</v>
      </c>
      <c r="H23" s="73">
        <f t="shared" si="2"/>
        <v>67.733249182620582</v>
      </c>
      <c r="I23" s="73">
        <f t="shared" si="2"/>
        <v>68.282202254126773</v>
      </c>
      <c r="J23" s="73">
        <f t="shared" si="2"/>
        <v>61.882153042902971</v>
      </c>
      <c r="K23" s="73">
        <f t="shared" si="2"/>
        <v>59.296564873282321</v>
      </c>
      <c r="L23" s="73">
        <f t="shared" si="2"/>
        <v>50.057135862994251</v>
      </c>
      <c r="M23" s="73">
        <f t="shared" si="2"/>
        <v>46.438455355060228</v>
      </c>
      <c r="N23" s="73">
        <f t="shared" si="2"/>
        <v>54.63843010325472</v>
      </c>
      <c r="O23" s="73">
        <f t="shared" ref="O23" si="3">SUM(O17:O22)</f>
        <v>53.649847699116108</v>
      </c>
      <c r="P23" s="73">
        <f t="shared" ref="P23:Q23" si="4">SUM(P17:P22)</f>
        <v>59.118242551490631</v>
      </c>
      <c r="Q23" s="73">
        <f t="shared" si="4"/>
        <v>57.655030009086794</v>
      </c>
      <c r="R23" s="73">
        <f t="shared" ref="R23:S23" si="5">SUM(R17:R22)</f>
        <v>59.082416142321428</v>
      </c>
      <c r="S23" s="73">
        <f t="shared" si="5"/>
        <v>59.660331958124317</v>
      </c>
      <c r="T23" s="73">
        <f t="shared" ref="T23:V23" si="6">SUM(T17:T22)</f>
        <v>61.369802421169872</v>
      </c>
      <c r="U23" s="73">
        <f t="shared" si="6"/>
        <v>58.64443375307161</v>
      </c>
      <c r="V23" s="73">
        <f t="shared" si="6"/>
        <v>55.377675138975917</v>
      </c>
      <c r="W23" s="73">
        <f t="shared" ref="W23" si="7">SUM(W17:W22)</f>
        <v>63.940671390253314</v>
      </c>
      <c r="X23" s="62"/>
    </row>
    <row r="26" spans="1:24">
      <c r="B26" s="102" t="s">
        <v>46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1:24">
      <c r="B27" s="105" t="s">
        <v>220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1:24">
      <c r="B28" s="36">
        <v>2002</v>
      </c>
      <c r="C28" s="36">
        <v>2003</v>
      </c>
      <c r="D28" s="36">
        <v>2004</v>
      </c>
      <c r="E28" s="36">
        <v>2005</v>
      </c>
      <c r="F28" s="36">
        <v>2006</v>
      </c>
      <c r="G28" s="36">
        <v>2007</v>
      </c>
      <c r="H28" s="36">
        <v>2008</v>
      </c>
      <c r="I28" s="36">
        <v>2009</v>
      </c>
      <c r="J28" s="36">
        <v>2010</v>
      </c>
      <c r="K28" s="36">
        <v>2011</v>
      </c>
      <c r="L28" s="36">
        <v>2012</v>
      </c>
      <c r="M28" s="36">
        <v>2013</v>
      </c>
      <c r="N28" s="36">
        <v>2014</v>
      </c>
      <c r="O28" s="36">
        <v>2015</v>
      </c>
      <c r="P28" s="36">
        <v>2016</v>
      </c>
      <c r="Q28" s="36">
        <v>2017</v>
      </c>
      <c r="R28" s="36">
        <v>2018</v>
      </c>
      <c r="S28" s="36">
        <v>2019</v>
      </c>
      <c r="T28" s="36">
        <v>2020</v>
      </c>
      <c r="U28" s="36">
        <v>2021</v>
      </c>
      <c r="V28" s="36">
        <v>2022</v>
      </c>
      <c r="W28" s="36">
        <v>2023</v>
      </c>
    </row>
    <row r="29" spans="1:24">
      <c r="B29" s="76">
        <f>B11/Dépenses_Uitgaven!B11</f>
        <v>2.1749584722725073E-2</v>
      </c>
      <c r="C29" s="76">
        <f>C11/Dépenses_Uitgaven!C11</f>
        <v>1.9687352999995432E-2</v>
      </c>
      <c r="D29" s="76">
        <f>D11/Dépenses_Uitgaven!D11</f>
        <v>1.9713523913065922E-2</v>
      </c>
      <c r="E29" s="76">
        <f>E11/Dépenses_Uitgaven!E11</f>
        <v>2.2488799211407465E-2</v>
      </c>
      <c r="F29" s="76">
        <f>F11/Dépenses_Uitgaven!F11</f>
        <v>2.4553847001866549E-2</v>
      </c>
      <c r="G29" s="76">
        <f>G11/Dépenses_Uitgaven!G11</f>
        <v>2.9458007637910202E-2</v>
      </c>
      <c r="H29" s="76">
        <f>H11/Dépenses_Uitgaven!H11</f>
        <v>3.2873741826912412E-2</v>
      </c>
      <c r="I29" s="76">
        <f>I11/Dépenses_Uitgaven!I11</f>
        <v>3.1173013753331473E-2</v>
      </c>
      <c r="J29" s="76">
        <f>J11/Dépenses_Uitgaven!J11</f>
        <v>2.8359208149104548E-2</v>
      </c>
      <c r="K29" s="76">
        <f>K11/Dépenses_Uitgaven!K11</f>
        <v>2.6897950972464047E-2</v>
      </c>
      <c r="L29" s="76">
        <f>L11/Dépenses_Uitgaven!L11</f>
        <v>2.1396675020339918E-2</v>
      </c>
      <c r="M29" s="76">
        <f>M11/Dépenses_Uitgaven!M11</f>
        <v>1.9207753374125187E-2</v>
      </c>
      <c r="N29" s="76">
        <f>N11/Dépenses_Uitgaven!N11</f>
        <v>2.1689999899733851E-2</v>
      </c>
      <c r="O29" s="76">
        <f>O11/Dépenses_Uitgaven!O11</f>
        <v>2.1146568385650429E-2</v>
      </c>
      <c r="P29" s="76">
        <f>P11/Dépenses_Uitgaven!P11</f>
        <v>2.2663212194397628E-2</v>
      </c>
      <c r="Q29" s="76">
        <f>Q11/Dépenses_Uitgaven!Q11</f>
        <v>2.1859061196399139E-2</v>
      </c>
      <c r="R29" s="76">
        <f>R11/Dépenses_Uitgaven!R11</f>
        <v>2.1710424406563102E-2</v>
      </c>
      <c r="S29" s="76">
        <f>S11/Dépenses_Uitgaven!S11</f>
        <v>2.1222434492567221E-2</v>
      </c>
      <c r="T29" s="76">
        <f>T11/Dépenses_Uitgaven!T11</f>
        <v>2.1677979008088349E-2</v>
      </c>
      <c r="U29" s="76">
        <f>U11/Dépenses_Uitgaven!U11</f>
        <v>2.0185572120062077E-2</v>
      </c>
      <c r="V29" s="76">
        <f>V11/Dépenses_Uitgaven!V11</f>
        <v>1.7613341382186783E-2</v>
      </c>
      <c r="W29" s="76">
        <f>W11/Dépenses_Uitgaven!W11</f>
        <v>1.9077918595705616E-2</v>
      </c>
    </row>
  </sheetData>
  <mergeCells count="6">
    <mergeCell ref="B3:W3"/>
    <mergeCell ref="B15:W15"/>
    <mergeCell ref="B27:W27"/>
    <mergeCell ref="B2:W2"/>
    <mergeCell ref="B14:W14"/>
    <mergeCell ref="B26:W26"/>
  </mergeCells>
  <pageMargins left="0.7" right="0.7" top="0.75" bottom="0.75" header="0.3" footer="0.3"/>
  <customProperties>
    <customPr name="EpmWorksheetKeyString_GUID" r:id="rId1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X23"/>
  <sheetViews>
    <sheetView topLeftCell="A28" zoomScale="130" zoomScaleNormal="130" workbookViewId="0">
      <selection activeCell="B15" sqref="B15:W15"/>
    </sheetView>
  </sheetViews>
  <sheetFormatPr baseColWidth="10" defaultColWidth="10.83203125" defaultRowHeight="15"/>
  <cols>
    <col min="1" max="1" width="47.5" style="38" bestFit="1" customWidth="1"/>
    <col min="2" max="10" width="12.6640625" style="42" bestFit="1" customWidth="1"/>
    <col min="11" max="22" width="13.1640625" style="42" bestFit="1" customWidth="1"/>
    <col min="23" max="23" width="12.6640625" style="42" bestFit="1" customWidth="1"/>
    <col min="24" max="24" width="10.83203125" style="42"/>
    <col min="25" max="16384" width="10.83203125" style="38"/>
  </cols>
  <sheetData>
    <row r="2" spans="1:24">
      <c r="B2" s="102" t="s">
        <v>23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4">
      <c r="B3" s="105" t="s">
        <v>221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4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4">
      <c r="A5" s="18" t="s">
        <v>128</v>
      </c>
      <c r="B5" s="72">
        <v>-1080670.3499999996</v>
      </c>
      <c r="C5" s="72">
        <v>-4176045.5999999992</v>
      </c>
      <c r="D5" s="72">
        <v>-7214868.4100000001</v>
      </c>
      <c r="E5" s="72">
        <v>-6229305.96</v>
      </c>
      <c r="F5" s="72">
        <v>1287531.7600000007</v>
      </c>
      <c r="G5" s="72">
        <v>11462076.74</v>
      </c>
      <c r="H5" s="72">
        <v>9906965.0800000001</v>
      </c>
      <c r="I5" s="72">
        <v>7155857.5999999996</v>
      </c>
      <c r="J5" s="72">
        <v>-5236104.5900000008</v>
      </c>
      <c r="K5" s="72">
        <v>-9252866.7800000012</v>
      </c>
      <c r="L5" s="72">
        <v>-8269466.2799999993</v>
      </c>
      <c r="M5" s="72">
        <v>-8235645.6999999993</v>
      </c>
      <c r="N5" s="72">
        <v>-12362937.960000001</v>
      </c>
      <c r="O5" s="72">
        <v>-12056267.1</v>
      </c>
      <c r="P5" s="72">
        <v>-17190047.060000002</v>
      </c>
      <c r="Q5" s="72">
        <v>-19783212.230000004</v>
      </c>
      <c r="R5" s="72">
        <v>-27390729.189999998</v>
      </c>
      <c r="S5" s="72">
        <v>-31066007.590000004</v>
      </c>
      <c r="T5" s="72">
        <v>-40226271.200000003</v>
      </c>
      <c r="U5" s="72">
        <v>-23099543.550000001</v>
      </c>
      <c r="V5" s="72">
        <v>-48401062.200000003</v>
      </c>
      <c r="W5" s="88">
        <v>0</v>
      </c>
    </row>
    <row r="6" spans="1:24">
      <c r="A6" s="18" t="s">
        <v>129</v>
      </c>
      <c r="B6" s="72">
        <v>0</v>
      </c>
      <c r="C6" s="72">
        <v>286273</v>
      </c>
      <c r="D6" s="72">
        <v>255553.57999999984</v>
      </c>
      <c r="E6" s="72">
        <v>2989.8100000000559</v>
      </c>
      <c r="F6" s="72">
        <v>366069</v>
      </c>
      <c r="G6" s="72">
        <v>1177951.8800000001</v>
      </c>
      <c r="H6" s="72">
        <v>1233514.1599999997</v>
      </c>
      <c r="I6" s="72">
        <v>1281071.3200000008</v>
      </c>
      <c r="J6" s="72">
        <v>1302910.3499999996</v>
      </c>
      <c r="K6" s="72">
        <v>1472002.2999999998</v>
      </c>
      <c r="L6" s="72">
        <v>-1309920.69</v>
      </c>
      <c r="M6" s="72">
        <v>232564.22</v>
      </c>
      <c r="N6" s="72">
        <v>-5886076.169999999</v>
      </c>
      <c r="O6" s="72">
        <v>1165329.9799999995</v>
      </c>
      <c r="P6" s="72">
        <v>-2614972.9299999997</v>
      </c>
      <c r="Q6" s="72">
        <v>-2175737.8699999996</v>
      </c>
      <c r="R6" s="72">
        <v>-2185681.9999999991</v>
      </c>
      <c r="S6" s="72">
        <v>-3350190.1299999994</v>
      </c>
      <c r="T6" s="72">
        <v>0</v>
      </c>
      <c r="U6" s="72">
        <v>-2437479.73</v>
      </c>
      <c r="V6" s="72">
        <v>-1911956.25</v>
      </c>
      <c r="W6" s="72">
        <v>0</v>
      </c>
    </row>
    <row r="7" spans="1:24">
      <c r="A7" s="18" t="s">
        <v>182</v>
      </c>
      <c r="B7" s="72">
        <v>-1517886.7300000002</v>
      </c>
      <c r="C7" s="72">
        <v>-2390782.89</v>
      </c>
      <c r="D7" s="72">
        <v>2808227.8</v>
      </c>
      <c r="E7" s="72">
        <v>-1277452.8100000005</v>
      </c>
      <c r="F7" s="72">
        <v>2967730.5700000003</v>
      </c>
      <c r="G7" s="72">
        <v>539592.58999999985</v>
      </c>
      <c r="H7" s="72">
        <v>671465.80999999959</v>
      </c>
      <c r="I7" s="72">
        <v>-397005.1800000004</v>
      </c>
      <c r="J7" s="72">
        <v>-2088417.7000000007</v>
      </c>
      <c r="K7" s="72">
        <v>-968367.49999999953</v>
      </c>
      <c r="L7" s="72">
        <v>-2913515.7800000003</v>
      </c>
      <c r="M7" s="72">
        <v>-3631293.5300000003</v>
      </c>
      <c r="N7" s="72">
        <v>-3071899.7</v>
      </c>
      <c r="O7" s="72">
        <v>-1829480.52</v>
      </c>
      <c r="P7" s="72">
        <v>-2313735.4800000004</v>
      </c>
      <c r="Q7" s="72">
        <v>-122695.40999999968</v>
      </c>
      <c r="R7" s="72">
        <v>248540.66999999993</v>
      </c>
      <c r="S7" s="72">
        <v>-580318.64999999967</v>
      </c>
      <c r="T7" s="72">
        <v>-1445747.6999999997</v>
      </c>
      <c r="U7" s="72">
        <v>-2853224.52</v>
      </c>
      <c r="V7" s="72">
        <v>-2851577.3</v>
      </c>
      <c r="W7" s="72">
        <v>-2619174.33</v>
      </c>
    </row>
    <row r="8" spans="1:24">
      <c r="A8" s="18" t="s">
        <v>133</v>
      </c>
      <c r="B8" s="72">
        <v>-352089.82</v>
      </c>
      <c r="C8" s="72">
        <v>-770366.93</v>
      </c>
      <c r="D8" s="72">
        <v>-1029241.23</v>
      </c>
      <c r="E8" s="72">
        <v>-930706.11999999988</v>
      </c>
      <c r="F8" s="72">
        <v>-566465.26999999955</v>
      </c>
      <c r="G8" s="72">
        <v>-736339.65</v>
      </c>
      <c r="H8" s="72">
        <v>-1176052.56</v>
      </c>
      <c r="I8" s="72">
        <v>-411357.81999999983</v>
      </c>
      <c r="J8" s="72">
        <v>-768266.57999999984</v>
      </c>
      <c r="K8" s="72">
        <v>-7749997.0699999994</v>
      </c>
      <c r="L8" s="72">
        <v>-8337850.29</v>
      </c>
      <c r="M8" s="72">
        <v>-822351.08000000007</v>
      </c>
      <c r="N8" s="72">
        <v>-1334270.0899999999</v>
      </c>
      <c r="O8" s="72">
        <v>-1451996.38</v>
      </c>
      <c r="P8" s="72">
        <v>-3685936.9599999995</v>
      </c>
      <c r="Q8" s="72">
        <v>-3360516.1300000004</v>
      </c>
      <c r="R8" s="72">
        <v>-64235.339999999851</v>
      </c>
      <c r="S8" s="72">
        <v>-2074003.0799999998</v>
      </c>
      <c r="T8" s="72">
        <v>-933390.65000000014</v>
      </c>
      <c r="U8" s="72">
        <v>-1112800.3999999999</v>
      </c>
      <c r="V8" s="72">
        <v>-1043619.5</v>
      </c>
      <c r="W8" s="72">
        <v>-639589.85</v>
      </c>
    </row>
    <row r="9" spans="1:24">
      <c r="A9" s="18" t="s">
        <v>134</v>
      </c>
      <c r="B9" s="72">
        <v>-671116.72</v>
      </c>
      <c r="C9" s="72">
        <v>-344635.25</v>
      </c>
      <c r="D9" s="72">
        <v>-567339.92000000004</v>
      </c>
      <c r="E9" s="72">
        <v>-393400.27000000014</v>
      </c>
      <c r="F9" s="72">
        <v>-68638.730000000214</v>
      </c>
      <c r="G9" s="72">
        <v>-47553.270000000019</v>
      </c>
      <c r="H9" s="72">
        <v>90863.460000000079</v>
      </c>
      <c r="I9" s="72">
        <v>-96616.979999999981</v>
      </c>
      <c r="J9" s="72">
        <v>-842698.24000000011</v>
      </c>
      <c r="K9" s="72">
        <v>-550280.72000000032</v>
      </c>
      <c r="L9" s="72">
        <v>-1094786.58</v>
      </c>
      <c r="M9" s="72">
        <v>-59552.869999999646</v>
      </c>
      <c r="N9" s="72">
        <v>-3248117.4800000004</v>
      </c>
      <c r="O9" s="72">
        <v>550617.04</v>
      </c>
      <c r="P9" s="72">
        <v>-3661950.0100000002</v>
      </c>
      <c r="Q9" s="72">
        <v>-379043.72999999952</v>
      </c>
      <c r="R9" s="72">
        <v>-4971168.08</v>
      </c>
      <c r="S9" s="72">
        <v>1456849.75</v>
      </c>
      <c r="T9" s="72">
        <v>-710553.08000000054</v>
      </c>
      <c r="U9" s="72">
        <v>-2294773.2400000002</v>
      </c>
      <c r="V9" s="72">
        <v>-4354985.37</v>
      </c>
      <c r="W9" s="72">
        <v>-6095834.4500000002</v>
      </c>
    </row>
    <row r="10" spans="1:24">
      <c r="A10" s="18" t="s">
        <v>135</v>
      </c>
      <c r="B10" s="72">
        <v>273908.09000000008</v>
      </c>
      <c r="C10" s="72">
        <v>103344.85000000003</v>
      </c>
      <c r="D10" s="72">
        <v>1074835.5899999999</v>
      </c>
      <c r="E10" s="72">
        <v>772231.69</v>
      </c>
      <c r="F10" s="72">
        <v>946787.38000000012</v>
      </c>
      <c r="G10" s="72">
        <v>1507716.3399999999</v>
      </c>
      <c r="H10" s="72">
        <v>2058624.2099999997</v>
      </c>
      <c r="I10" s="72">
        <v>1756630.4599999995</v>
      </c>
      <c r="J10" s="72">
        <v>12610.149999998743</v>
      </c>
      <c r="K10" s="72">
        <v>0</v>
      </c>
      <c r="L10" s="72">
        <v>8.149072527885437E-10</v>
      </c>
      <c r="M10" s="72">
        <v>4130.5799999972805</v>
      </c>
      <c r="N10" s="72">
        <v>-4.6566128730773926E-10</v>
      </c>
      <c r="O10" s="72">
        <v>3677973.13</v>
      </c>
      <c r="P10" s="72">
        <v>0</v>
      </c>
      <c r="Q10" s="72">
        <v>-1.3969838619232178E-9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</row>
    <row r="11" spans="1:24" s="66" customFormat="1">
      <c r="A11" s="49" t="s">
        <v>130</v>
      </c>
      <c r="B11" s="73">
        <f t="shared" ref="B11:M11" si="0">SUM(B5:B10)</f>
        <v>-3347855.5300000003</v>
      </c>
      <c r="C11" s="73">
        <f t="shared" si="0"/>
        <v>-7292212.8199999994</v>
      </c>
      <c r="D11" s="73">
        <f t="shared" si="0"/>
        <v>-4672832.59</v>
      </c>
      <c r="E11" s="73">
        <f t="shared" si="0"/>
        <v>-8055643.6600000001</v>
      </c>
      <c r="F11" s="73">
        <f t="shared" si="0"/>
        <v>4933014.7100000009</v>
      </c>
      <c r="G11" s="73">
        <f t="shared" si="0"/>
        <v>13903444.630000001</v>
      </c>
      <c r="H11" s="73">
        <f t="shared" si="0"/>
        <v>12785380.16</v>
      </c>
      <c r="I11" s="73">
        <f t="shared" si="0"/>
        <v>9288579.3999999985</v>
      </c>
      <c r="J11" s="73">
        <f t="shared" si="0"/>
        <v>-7619966.6100000031</v>
      </c>
      <c r="K11" s="73">
        <f t="shared" si="0"/>
        <v>-17049509.77</v>
      </c>
      <c r="L11" s="73">
        <f t="shared" si="0"/>
        <v>-21925539.619999997</v>
      </c>
      <c r="M11" s="73">
        <f t="shared" si="0"/>
        <v>-12512148.380000003</v>
      </c>
      <c r="N11" s="73">
        <f>SUM(N5:N10)</f>
        <v>-25903301.399999999</v>
      </c>
      <c r="O11" s="73">
        <f t="shared" ref="O11:P11" si="1">SUM(O5:O10)</f>
        <v>-9943823.8500000015</v>
      </c>
      <c r="P11" s="73">
        <f t="shared" si="1"/>
        <v>-29466642.440000005</v>
      </c>
      <c r="Q11" s="73">
        <f>SUM(Q5:Q10)</f>
        <v>-25821205.370000005</v>
      </c>
      <c r="R11" s="73">
        <f>SUM(R5:R10)</f>
        <v>-34363273.939999998</v>
      </c>
      <c r="S11" s="73">
        <f>SUM(S5:S10)</f>
        <v>-35613669.700000003</v>
      </c>
      <c r="T11" s="73">
        <f t="shared" ref="T11:W11" si="2">SUM(T5:T10)</f>
        <v>-43315962.630000003</v>
      </c>
      <c r="U11" s="73">
        <f t="shared" si="2"/>
        <v>-31797821.439999998</v>
      </c>
      <c r="V11" s="73">
        <f t="shared" si="2"/>
        <v>-58563200.619999997</v>
      </c>
      <c r="W11" s="73">
        <f t="shared" si="2"/>
        <v>-9354598.6300000008</v>
      </c>
      <c r="X11" s="62"/>
    </row>
    <row r="14" spans="1:24">
      <c r="B14" s="102" t="s">
        <v>78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>
      <c r="B15" s="105" t="s">
        <v>154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>
      <c r="A16" s="52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v>2016</v>
      </c>
      <c r="Q16" s="36">
        <v>2017</v>
      </c>
      <c r="R16" s="36"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4">
      <c r="A17" s="18" t="s">
        <v>128</v>
      </c>
      <c r="B17" s="72">
        <v>6369757.7000000002</v>
      </c>
      <c r="C17" s="72">
        <v>3027846.49</v>
      </c>
      <c r="D17" s="72">
        <v>5679505.6600000001</v>
      </c>
      <c r="E17" s="72">
        <v>3625996.56</v>
      </c>
      <c r="F17" s="72">
        <v>3805591.7</v>
      </c>
      <c r="G17" s="72">
        <v>2191110.92</v>
      </c>
      <c r="H17" s="72">
        <v>2937411.69</v>
      </c>
      <c r="I17" s="72">
        <v>2780644.3</v>
      </c>
      <c r="J17" s="72">
        <v>12416275.85</v>
      </c>
      <c r="K17" s="72">
        <v>3238540.32</v>
      </c>
      <c r="L17" s="72">
        <v>4042719.4</v>
      </c>
      <c r="M17" s="72">
        <v>3124471.71</v>
      </c>
      <c r="N17" s="72">
        <v>4506474.37</v>
      </c>
      <c r="O17" s="72">
        <v>3014642.44</v>
      </c>
      <c r="P17" s="72">
        <v>5233554.47</v>
      </c>
      <c r="Q17" s="72">
        <v>8531714.3100000005</v>
      </c>
      <c r="R17" s="72">
        <v>11318238.99</v>
      </c>
      <c r="S17" s="72">
        <v>8414704.5800000001</v>
      </c>
      <c r="T17" s="72">
        <v>11001649.389999999</v>
      </c>
      <c r="U17" s="72">
        <v>10415642.130000001</v>
      </c>
      <c r="V17" s="72">
        <v>11304271.810000001</v>
      </c>
      <c r="W17" s="88">
        <v>0</v>
      </c>
    </row>
    <row r="18" spans="1:24">
      <c r="A18" s="18" t="s">
        <v>129</v>
      </c>
      <c r="B18" s="72">
        <v>0</v>
      </c>
      <c r="C18" s="72">
        <v>1413858.12</v>
      </c>
      <c r="D18" s="72">
        <v>3727374.99</v>
      </c>
      <c r="E18" s="72">
        <v>2434367.14</v>
      </c>
      <c r="F18" s="72">
        <v>1581031</v>
      </c>
      <c r="G18" s="72">
        <v>4784191.21</v>
      </c>
      <c r="H18" s="72">
        <v>2534780.06</v>
      </c>
      <c r="I18" s="72">
        <v>3096331.36</v>
      </c>
      <c r="J18" s="72">
        <v>2853975.26</v>
      </c>
      <c r="K18" s="72">
        <v>2057359.42</v>
      </c>
      <c r="L18" s="72">
        <v>4921162.17</v>
      </c>
      <c r="M18" s="72">
        <v>2302712.54</v>
      </c>
      <c r="N18" s="72">
        <v>8588834.1099999994</v>
      </c>
      <c r="O18" s="72">
        <v>1507141.06</v>
      </c>
      <c r="P18" s="72">
        <v>3319414.75</v>
      </c>
      <c r="Q18" s="72">
        <v>3976051.03</v>
      </c>
      <c r="R18" s="72">
        <v>4311849.3099999996</v>
      </c>
      <c r="S18" s="72">
        <v>4317530.37</v>
      </c>
      <c r="T18" s="72">
        <v>2462742.21</v>
      </c>
      <c r="U18" s="72">
        <v>3298192.57</v>
      </c>
      <c r="V18" s="72">
        <v>3700900.55</v>
      </c>
      <c r="W18" s="72">
        <v>3067056.2</v>
      </c>
    </row>
    <row r="19" spans="1:24">
      <c r="A19" s="18" t="s">
        <v>182</v>
      </c>
      <c r="B19" s="72">
        <v>2408345.7000000002</v>
      </c>
      <c r="C19" s="72">
        <v>3436513.29</v>
      </c>
      <c r="D19" s="72">
        <v>5161171.5</v>
      </c>
      <c r="E19" s="72">
        <v>5710270.04</v>
      </c>
      <c r="F19" s="72">
        <v>5068712.13</v>
      </c>
      <c r="G19" s="72">
        <v>2751274.33</v>
      </c>
      <c r="H19" s="72">
        <v>1418244.21</v>
      </c>
      <c r="I19" s="72">
        <v>2212441.56</v>
      </c>
      <c r="J19" s="72">
        <v>2619070.83</v>
      </c>
      <c r="K19" s="72">
        <v>2090930.25</v>
      </c>
      <c r="L19" s="72">
        <v>4693768.53</v>
      </c>
      <c r="M19" s="72">
        <v>2115583.25</v>
      </c>
      <c r="N19" s="72">
        <v>1778255.37</v>
      </c>
      <c r="O19" s="72">
        <v>1894166.73</v>
      </c>
      <c r="P19" s="72">
        <v>1910064.87</v>
      </c>
      <c r="Q19" s="72">
        <v>2176176.88</v>
      </c>
      <c r="R19" s="72">
        <v>2270974.04</v>
      </c>
      <c r="S19" s="72">
        <v>2218179.7999999998</v>
      </c>
      <c r="T19" s="72">
        <v>3156203.05</v>
      </c>
      <c r="U19" s="72">
        <v>2415104.94</v>
      </c>
      <c r="V19" s="72">
        <v>3667932.19</v>
      </c>
      <c r="W19" s="72">
        <v>2809190.66</v>
      </c>
    </row>
    <row r="20" spans="1:24">
      <c r="A20" s="18" t="s">
        <v>133</v>
      </c>
      <c r="B20" s="72">
        <v>449760.11</v>
      </c>
      <c r="C20" s="72">
        <v>766646.26</v>
      </c>
      <c r="D20" s="72">
        <v>1552519.83</v>
      </c>
      <c r="E20" s="72">
        <v>1101477.24</v>
      </c>
      <c r="F20" s="72">
        <v>1103936.42</v>
      </c>
      <c r="G20" s="72">
        <v>1238083.26</v>
      </c>
      <c r="H20" s="72">
        <v>1311823.8799999999</v>
      </c>
      <c r="I20" s="72">
        <v>754706.11</v>
      </c>
      <c r="J20" s="72">
        <v>3126679.34</v>
      </c>
      <c r="K20" s="72">
        <v>8243424.6399999997</v>
      </c>
      <c r="L20" s="72">
        <v>1708730.97</v>
      </c>
      <c r="M20" s="72">
        <v>750207.32</v>
      </c>
      <c r="N20" s="72">
        <v>906077.06</v>
      </c>
      <c r="O20" s="72">
        <v>1090059.92</v>
      </c>
      <c r="P20" s="72">
        <v>4534019.13</v>
      </c>
      <c r="Q20" s="72">
        <v>1462665.7</v>
      </c>
      <c r="R20" s="72">
        <v>837753.42</v>
      </c>
      <c r="S20" s="72">
        <v>2282162.15</v>
      </c>
      <c r="T20" s="72">
        <v>1117573.3899999999</v>
      </c>
      <c r="U20" s="72">
        <v>1131863.77</v>
      </c>
      <c r="V20" s="72">
        <v>1070008.1100000001</v>
      </c>
      <c r="W20" s="72">
        <v>733381.89</v>
      </c>
    </row>
    <row r="21" spans="1:24">
      <c r="A21" s="18" t="s">
        <v>134</v>
      </c>
      <c r="B21" s="72">
        <v>650715.21</v>
      </c>
      <c r="C21" s="72">
        <v>671932.5</v>
      </c>
      <c r="D21" s="72">
        <v>1674943.7</v>
      </c>
      <c r="E21" s="72">
        <v>1644993.31</v>
      </c>
      <c r="F21" s="72">
        <v>1490020.32</v>
      </c>
      <c r="G21" s="72">
        <v>1042428.19</v>
      </c>
      <c r="H21" s="72">
        <v>523043.6</v>
      </c>
      <c r="I21" s="72">
        <v>1261531.3400000001</v>
      </c>
      <c r="J21" s="72">
        <v>1176438.8700000001</v>
      </c>
      <c r="K21" s="72">
        <v>1244433.1100000001</v>
      </c>
      <c r="L21" s="72">
        <v>1230901.69</v>
      </c>
      <c r="M21" s="72">
        <v>1297495.52</v>
      </c>
      <c r="N21" s="72">
        <v>4012657.7</v>
      </c>
      <c r="O21" s="72">
        <v>719467.18</v>
      </c>
      <c r="P21" s="72">
        <v>5302842.32</v>
      </c>
      <c r="Q21" s="72">
        <v>1805197.17</v>
      </c>
      <c r="R21" s="72">
        <v>850545.15</v>
      </c>
      <c r="S21" s="72">
        <v>1517653.09</v>
      </c>
      <c r="T21" s="72">
        <v>3192930.93</v>
      </c>
      <c r="U21" s="72">
        <v>1972856.85</v>
      </c>
      <c r="V21" s="72">
        <v>2409722.4900000002</v>
      </c>
      <c r="W21" s="72">
        <v>2047852.4</v>
      </c>
    </row>
    <row r="22" spans="1:24">
      <c r="A22" s="18" t="s">
        <v>135</v>
      </c>
      <c r="B22" s="72">
        <v>609779.82999999996</v>
      </c>
      <c r="C22" s="72">
        <v>1232083.83</v>
      </c>
      <c r="D22" s="72">
        <v>3258101.66</v>
      </c>
      <c r="E22" s="72">
        <v>2868683.49</v>
      </c>
      <c r="F22" s="72">
        <v>1711154.63</v>
      </c>
      <c r="G22" s="72">
        <v>5048700.67</v>
      </c>
      <c r="H22" s="72">
        <v>2281702.1</v>
      </c>
      <c r="I22" s="72">
        <v>1815749.75</v>
      </c>
      <c r="J22" s="72">
        <v>8181905.6100000003</v>
      </c>
      <c r="K22" s="72">
        <v>1930187.76</v>
      </c>
      <c r="L22" s="72">
        <v>1580423.33</v>
      </c>
      <c r="M22" s="72">
        <v>11189812.380000001</v>
      </c>
      <c r="N22" s="72">
        <v>1671086.32</v>
      </c>
      <c r="O22" s="72">
        <v>3299930.88</v>
      </c>
      <c r="P22" s="72">
        <v>1807480.12</v>
      </c>
      <c r="Q22" s="72">
        <v>2700885.12</v>
      </c>
      <c r="R22" s="72">
        <v>3931990.03</v>
      </c>
      <c r="S22" s="72">
        <v>3262301.24</v>
      </c>
      <c r="T22" s="72">
        <v>10026900.029999999</v>
      </c>
      <c r="U22" s="72">
        <v>2686137.18</v>
      </c>
      <c r="V22" s="72">
        <v>2745747.72</v>
      </c>
      <c r="W22" s="72">
        <v>3330344.42</v>
      </c>
    </row>
    <row r="23" spans="1:24" s="66" customFormat="1">
      <c r="A23" s="49" t="s">
        <v>130</v>
      </c>
      <c r="B23" s="73">
        <f t="shared" ref="B23:W23" si="3">SUM(B17:B22)</f>
        <v>10488358.549999999</v>
      </c>
      <c r="C23" s="73">
        <f t="shared" si="3"/>
        <v>10548880.49</v>
      </c>
      <c r="D23" s="73">
        <f t="shared" si="3"/>
        <v>21053617.34</v>
      </c>
      <c r="E23" s="73">
        <f t="shared" si="3"/>
        <v>17385787.780000001</v>
      </c>
      <c r="F23" s="73">
        <f t="shared" si="3"/>
        <v>14760446.199999999</v>
      </c>
      <c r="G23" s="73">
        <f t="shared" si="3"/>
        <v>17055788.579999998</v>
      </c>
      <c r="H23" s="73">
        <f t="shared" si="3"/>
        <v>11007005.539999999</v>
      </c>
      <c r="I23" s="73">
        <f t="shared" si="3"/>
        <v>11921404.42</v>
      </c>
      <c r="J23" s="73">
        <f t="shared" si="3"/>
        <v>30374345.759999998</v>
      </c>
      <c r="K23" s="73">
        <f t="shared" si="3"/>
        <v>18804875.5</v>
      </c>
      <c r="L23" s="73">
        <f t="shared" si="3"/>
        <v>18177706.090000004</v>
      </c>
      <c r="M23" s="73">
        <f t="shared" si="3"/>
        <v>20780282.719999999</v>
      </c>
      <c r="N23" s="73">
        <f t="shared" si="3"/>
        <v>21463384.930000003</v>
      </c>
      <c r="O23" s="73">
        <f t="shared" si="3"/>
        <v>11525408.210000001</v>
      </c>
      <c r="P23" s="73">
        <f t="shared" si="3"/>
        <v>22107375.66</v>
      </c>
      <c r="Q23" s="73">
        <f t="shared" si="3"/>
        <v>20652690.209999997</v>
      </c>
      <c r="R23" s="73">
        <f t="shared" si="3"/>
        <v>23521350.940000001</v>
      </c>
      <c r="S23" s="73">
        <f t="shared" si="3"/>
        <v>22012531.229999997</v>
      </c>
      <c r="T23" s="73">
        <f t="shared" si="3"/>
        <v>30957999</v>
      </c>
      <c r="U23" s="73">
        <f t="shared" si="3"/>
        <v>21919797.440000001</v>
      </c>
      <c r="V23" s="73">
        <f t="shared" si="3"/>
        <v>24898582.869999997</v>
      </c>
      <c r="W23" s="73">
        <f t="shared" si="3"/>
        <v>11987825.57</v>
      </c>
      <c r="X23" s="62"/>
    </row>
  </sheetData>
  <mergeCells count="4">
    <mergeCell ref="B3:W3"/>
    <mergeCell ref="B15:W15"/>
    <mergeCell ref="B2:W2"/>
    <mergeCell ref="B14:W1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13"/>
  <sheetViews>
    <sheetView zoomScale="130" zoomScaleNormal="130" workbookViewId="0">
      <selection activeCell="D18" sqref="D18"/>
    </sheetView>
  </sheetViews>
  <sheetFormatPr baseColWidth="10" defaultColWidth="11.5" defaultRowHeight="15"/>
  <cols>
    <col min="1" max="1" width="3.5" style="2" customWidth="1"/>
    <col min="2" max="2" width="5.1640625" style="7" bestFit="1" customWidth="1"/>
    <col min="3" max="3" width="24.6640625" style="7" bestFit="1" customWidth="1"/>
    <col min="4" max="4" width="21.5" style="7" bestFit="1" customWidth="1"/>
    <col min="5" max="5" width="10.83203125" style="31" bestFit="1" customWidth="1"/>
    <col min="6" max="24" width="11.5" style="7"/>
    <col min="25" max="16384" width="11.5" style="2"/>
  </cols>
  <sheetData>
    <row r="1" spans="2:25">
      <c r="Y1" s="7"/>
    </row>
    <row r="2" spans="2:25">
      <c r="B2" s="102" t="s">
        <v>88</v>
      </c>
      <c r="C2" s="103"/>
      <c r="D2" s="104"/>
      <c r="E2" s="22" t="s">
        <v>86</v>
      </c>
      <c r="F2" s="29" t="s">
        <v>87</v>
      </c>
      <c r="Y2" s="7"/>
    </row>
    <row r="3" spans="2:25">
      <c r="B3" s="105" t="s">
        <v>175</v>
      </c>
      <c r="C3" s="106"/>
      <c r="D3" s="107"/>
      <c r="E3" s="23" t="s">
        <v>100</v>
      </c>
      <c r="F3" s="30" t="s">
        <v>101</v>
      </c>
      <c r="Y3" s="7"/>
    </row>
    <row r="4" spans="2:25">
      <c r="B4" s="28">
        <v>5339</v>
      </c>
      <c r="C4" s="25" t="s">
        <v>12</v>
      </c>
      <c r="D4" s="18" t="s">
        <v>98</v>
      </c>
      <c r="E4" s="32">
        <v>2022</v>
      </c>
      <c r="F4" s="26"/>
      <c r="Y4" s="7"/>
    </row>
    <row r="5" spans="2:25">
      <c r="B5" s="28">
        <v>5340</v>
      </c>
      <c r="C5" s="25" t="s">
        <v>13</v>
      </c>
      <c r="D5" s="18" t="s">
        <v>97</v>
      </c>
      <c r="E5" s="33">
        <v>2023</v>
      </c>
      <c r="F5" s="27"/>
      <c r="Y5" s="7"/>
    </row>
    <row r="6" spans="2:25">
      <c r="B6" s="28">
        <v>5341</v>
      </c>
      <c r="C6" s="25" t="s">
        <v>15</v>
      </c>
      <c r="D6" s="18" t="s">
        <v>174</v>
      </c>
      <c r="E6" s="33">
        <v>2023</v>
      </c>
      <c r="F6" s="26"/>
      <c r="Y6" s="7"/>
    </row>
    <row r="7" spans="2:25">
      <c r="B7" s="28">
        <v>5342</v>
      </c>
      <c r="C7" s="18" t="s">
        <v>99</v>
      </c>
      <c r="D7" s="18" t="s">
        <v>99</v>
      </c>
      <c r="E7" s="33">
        <v>2023</v>
      </c>
      <c r="F7" s="24"/>
    </row>
    <row r="8" spans="2:25">
      <c r="B8" s="28">
        <v>5343</v>
      </c>
      <c r="C8" s="25" t="s">
        <v>18</v>
      </c>
      <c r="D8" s="18" t="s">
        <v>18</v>
      </c>
      <c r="E8" s="33">
        <v>2023</v>
      </c>
      <c r="F8" s="24"/>
    </row>
    <row r="9" spans="2:25">
      <c r="B9" s="28">
        <v>5344</v>
      </c>
      <c r="C9" s="25" t="s">
        <v>20</v>
      </c>
      <c r="D9" s="18" t="s">
        <v>20</v>
      </c>
      <c r="E9" s="33">
        <v>2023</v>
      </c>
      <c r="F9" s="24"/>
    </row>
    <row r="11" spans="2:25">
      <c r="C11" s="8" t="s">
        <v>105</v>
      </c>
      <c r="D11" s="7" t="s">
        <v>176</v>
      </c>
    </row>
    <row r="12" spans="2:25">
      <c r="C12" s="7" t="s">
        <v>102</v>
      </c>
      <c r="D12" s="7" t="s">
        <v>177</v>
      </c>
    </row>
    <row r="13" spans="2:25">
      <c r="C13" s="7" t="s">
        <v>103</v>
      </c>
      <c r="D13" s="34" t="s">
        <v>104</v>
      </c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40"/>
  <sheetViews>
    <sheetView topLeftCell="A13" zoomScaleNormal="100" workbookViewId="0">
      <pane xSplit="1" topLeftCell="B1" activePane="topRight" state="frozen"/>
      <selection pane="topRight" activeCell="A7" sqref="A7"/>
    </sheetView>
  </sheetViews>
  <sheetFormatPr baseColWidth="10" defaultColWidth="11.5" defaultRowHeight="15"/>
  <cols>
    <col min="1" max="1" width="55.5" customWidth="1"/>
    <col min="2" max="4" width="7.6640625" style="5" bestFit="1" customWidth="1"/>
    <col min="5" max="21" width="9.1640625" style="5" bestFit="1" customWidth="1"/>
    <col min="22" max="23" width="9.1640625" style="6" bestFit="1" customWidth="1"/>
  </cols>
  <sheetData>
    <row r="2" spans="1:23">
      <c r="B2" s="102" t="s">
        <v>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3">
      <c r="B3" s="105" t="s">
        <v>106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3" s="38" customFormat="1"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7">
        <v>2022</v>
      </c>
      <c r="W4" s="37">
        <v>2023</v>
      </c>
    </row>
    <row r="5" spans="1:23" s="38" customFormat="1">
      <c r="A5" s="18" t="s">
        <v>128</v>
      </c>
      <c r="B5" s="39">
        <f t="shared" ref="B5:N5" si="0">B22+B27</f>
        <v>211107</v>
      </c>
      <c r="C5" s="39">
        <f t="shared" si="0"/>
        <v>215342</v>
      </c>
      <c r="D5" s="39">
        <f t="shared" si="0"/>
        <v>217404</v>
      </c>
      <c r="E5" s="39">
        <f t="shared" si="0"/>
        <v>220582</v>
      </c>
      <c r="F5" s="39">
        <f t="shared" si="0"/>
        <v>222295</v>
      </c>
      <c r="G5" s="39">
        <f t="shared" si="0"/>
        <v>224005</v>
      </c>
      <c r="H5" s="39">
        <f t="shared" si="0"/>
        <v>228641</v>
      </c>
      <c r="I5" s="39">
        <f t="shared" si="0"/>
        <v>233689</v>
      </c>
      <c r="J5" s="39">
        <f t="shared" si="0"/>
        <v>237856</v>
      </c>
      <c r="K5" s="39">
        <f t="shared" si="0"/>
        <v>245412</v>
      </c>
      <c r="L5" s="39">
        <f t="shared" si="0"/>
        <v>249922</v>
      </c>
      <c r="M5" s="39">
        <f t="shared" si="0"/>
        <v>252792</v>
      </c>
      <c r="N5" s="40">
        <f t="shared" si="0"/>
        <v>253739</v>
      </c>
      <c r="O5" s="40">
        <f t="shared" ref="O5" si="1">O22+O27</f>
        <v>260288</v>
      </c>
      <c r="P5" s="40">
        <f>P22+P27</f>
        <v>264093</v>
      </c>
      <c r="Q5" s="40">
        <f>Q22+Q27</f>
        <v>262789</v>
      </c>
      <c r="R5" s="40">
        <f>R22+R27</f>
        <v>265790</v>
      </c>
      <c r="S5" s="40">
        <f>S22+S27</f>
        <v>268602</v>
      </c>
      <c r="T5" s="40">
        <f t="shared" ref="T5:W5" si="2">T22+T27</f>
        <v>272735</v>
      </c>
      <c r="U5" s="40">
        <f t="shared" si="2"/>
        <v>274404</v>
      </c>
      <c r="V5" s="41">
        <f t="shared" si="2"/>
        <v>275789</v>
      </c>
      <c r="W5" s="41">
        <f t="shared" si="2"/>
        <v>282812</v>
      </c>
    </row>
    <row r="6" spans="1:23" s="38" customFormat="1">
      <c r="A6" s="18" t="s">
        <v>129</v>
      </c>
      <c r="B6" s="39">
        <f t="shared" ref="B6:N6" si="3">B21+B26+B28+B29+B30</f>
        <v>171625</v>
      </c>
      <c r="C6" s="39">
        <f t="shared" si="3"/>
        <v>174492</v>
      </c>
      <c r="D6" s="39">
        <f t="shared" si="3"/>
        <v>177475</v>
      </c>
      <c r="E6" s="39">
        <f t="shared" si="3"/>
        <v>179068</v>
      </c>
      <c r="F6" s="39">
        <f t="shared" si="3"/>
        <v>182063</v>
      </c>
      <c r="G6" s="39">
        <f t="shared" si="3"/>
        <v>185563</v>
      </c>
      <c r="H6" s="39">
        <f t="shared" si="3"/>
        <v>190014</v>
      </c>
      <c r="I6" s="39">
        <f t="shared" si="3"/>
        <v>194581</v>
      </c>
      <c r="J6" s="39">
        <f t="shared" si="3"/>
        <v>199585</v>
      </c>
      <c r="K6" s="39">
        <f t="shared" si="3"/>
        <v>205770</v>
      </c>
      <c r="L6" s="39">
        <f t="shared" si="3"/>
        <v>209673</v>
      </c>
      <c r="M6" s="39">
        <f t="shared" si="3"/>
        <v>212163</v>
      </c>
      <c r="N6" s="40">
        <f t="shared" si="3"/>
        <v>213934</v>
      </c>
      <c r="O6" s="40">
        <f t="shared" ref="O6:P6" si="4">O21+O26+O28+O29+O30</f>
        <v>215818</v>
      </c>
      <c r="P6" s="40">
        <f t="shared" si="4"/>
        <v>218143</v>
      </c>
      <c r="Q6" s="40">
        <f t="shared" ref="Q6:R6" si="5">Q21+Q26+Q28+Q29+Q30</f>
        <v>219468</v>
      </c>
      <c r="R6" s="40">
        <f t="shared" si="5"/>
        <v>220675</v>
      </c>
      <c r="S6" s="40">
        <f t="shared" ref="S6:W6" si="6">S21+S26+S28+S29+S30</f>
        <v>222069</v>
      </c>
      <c r="T6" s="40">
        <f t="shared" si="6"/>
        <v>223402</v>
      </c>
      <c r="U6" s="40">
        <f t="shared" si="6"/>
        <v>223469</v>
      </c>
      <c r="V6" s="41">
        <f t="shared" si="6"/>
        <v>223021</v>
      </c>
      <c r="W6" s="41">
        <f t="shared" si="6"/>
        <v>225481</v>
      </c>
    </row>
    <row r="7" spans="1:23" s="38" customFormat="1">
      <c r="A7" s="18" t="s">
        <v>182</v>
      </c>
      <c r="B7" s="39">
        <f t="shared" ref="B7:N7" si="7">B19+B25+B31</f>
        <v>179628</v>
      </c>
      <c r="C7" s="39">
        <f t="shared" si="7"/>
        <v>182467</v>
      </c>
      <c r="D7" s="39">
        <f t="shared" si="7"/>
        <v>184078</v>
      </c>
      <c r="E7" s="39">
        <f t="shared" si="7"/>
        <v>185096</v>
      </c>
      <c r="F7" s="39">
        <f t="shared" si="7"/>
        <v>187995</v>
      </c>
      <c r="G7" s="39">
        <f t="shared" si="7"/>
        <v>190652</v>
      </c>
      <c r="H7" s="39">
        <f t="shared" si="7"/>
        <v>193226</v>
      </c>
      <c r="I7" s="39">
        <f t="shared" si="7"/>
        <v>196840</v>
      </c>
      <c r="J7" s="39">
        <f t="shared" si="7"/>
        <v>201886</v>
      </c>
      <c r="K7" s="39">
        <f t="shared" si="7"/>
        <v>208189</v>
      </c>
      <c r="L7" s="39">
        <f t="shared" si="7"/>
        <v>214083</v>
      </c>
      <c r="M7" s="39">
        <f t="shared" si="7"/>
        <v>217863</v>
      </c>
      <c r="N7" s="40">
        <f t="shared" si="7"/>
        <v>220162</v>
      </c>
      <c r="O7" s="40">
        <f t="shared" ref="O7:P7" si="8">O19+O25+O31</f>
        <v>221816</v>
      </c>
      <c r="P7" s="40">
        <f t="shared" si="8"/>
        <v>223684</v>
      </c>
      <c r="Q7" s="40">
        <f t="shared" ref="Q7:R7" si="9">Q19+Q25+Q31</f>
        <v>224458</v>
      </c>
      <c r="R7" s="40">
        <f t="shared" si="9"/>
        <v>224392</v>
      </c>
      <c r="S7" s="40">
        <f t="shared" ref="S7:W7" si="10">S19+S25+S31</f>
        <v>226270</v>
      </c>
      <c r="T7" s="40">
        <f t="shared" si="10"/>
        <v>227146</v>
      </c>
      <c r="U7" s="40">
        <f t="shared" si="10"/>
        <v>227406</v>
      </c>
      <c r="V7" s="41">
        <f t="shared" si="10"/>
        <v>228000</v>
      </c>
      <c r="W7" s="41">
        <f t="shared" si="10"/>
        <v>232112</v>
      </c>
    </row>
    <row r="8" spans="1:23" s="38" customFormat="1">
      <c r="A8" s="18" t="s">
        <v>133</v>
      </c>
      <c r="B8" s="39">
        <f t="shared" ref="B8:N8" si="11">B20+B34+B35</f>
        <v>128604</v>
      </c>
      <c r="C8" s="39">
        <f t="shared" si="11"/>
        <v>128845</v>
      </c>
      <c r="D8" s="39">
        <f t="shared" si="11"/>
        <v>128508</v>
      </c>
      <c r="E8" s="39">
        <f t="shared" si="11"/>
        <v>128555</v>
      </c>
      <c r="F8" s="39">
        <f t="shared" si="11"/>
        <v>129562</v>
      </c>
      <c r="G8" s="39">
        <f t="shared" si="11"/>
        <v>130378</v>
      </c>
      <c r="H8" s="39">
        <f t="shared" si="11"/>
        <v>130952</v>
      </c>
      <c r="I8" s="39">
        <f t="shared" si="11"/>
        <v>131958</v>
      </c>
      <c r="J8" s="39">
        <f t="shared" si="11"/>
        <v>132660</v>
      </c>
      <c r="K8" s="39">
        <f t="shared" si="11"/>
        <v>133945</v>
      </c>
      <c r="L8" s="39">
        <f t="shared" si="11"/>
        <v>135876</v>
      </c>
      <c r="M8" s="39">
        <f t="shared" si="11"/>
        <v>137304</v>
      </c>
      <c r="N8" s="40">
        <f t="shared" si="11"/>
        <v>138057</v>
      </c>
      <c r="O8" s="40">
        <f t="shared" ref="O8:P8" si="12">O20+O34+O35</f>
        <v>138569</v>
      </c>
      <c r="P8" s="40">
        <f t="shared" si="12"/>
        <v>139724</v>
      </c>
      <c r="Q8" s="40">
        <f t="shared" ref="Q8:R8" si="13">Q20+Q34+Q35</f>
        <v>140491</v>
      </c>
      <c r="R8" s="40">
        <f t="shared" si="13"/>
        <v>141027</v>
      </c>
      <c r="S8" s="40">
        <f t="shared" ref="S8:W8" si="14">S20+S34+S35</f>
        <v>142221</v>
      </c>
      <c r="T8" s="40">
        <f t="shared" si="14"/>
        <v>143716</v>
      </c>
      <c r="U8" s="40">
        <f t="shared" si="14"/>
        <v>144718</v>
      </c>
      <c r="V8" s="41">
        <f t="shared" si="14"/>
        <v>145272</v>
      </c>
      <c r="W8" s="41">
        <f t="shared" si="14"/>
        <v>146839</v>
      </c>
    </row>
    <row r="9" spans="1:23" s="38" customFormat="1">
      <c r="A9" s="18" t="s">
        <v>134</v>
      </c>
      <c r="B9" s="39">
        <f t="shared" ref="B9:N9" si="15">B23+B36+B37</f>
        <v>124845</v>
      </c>
      <c r="C9" s="39">
        <f t="shared" si="15"/>
        <v>125984</v>
      </c>
      <c r="D9" s="39">
        <f t="shared" si="15"/>
        <v>126416</v>
      </c>
      <c r="E9" s="39">
        <f t="shared" si="15"/>
        <v>126862</v>
      </c>
      <c r="F9" s="39">
        <f t="shared" si="15"/>
        <v>127924</v>
      </c>
      <c r="G9" s="39">
        <f t="shared" si="15"/>
        <v>129211</v>
      </c>
      <c r="H9" s="39">
        <f t="shared" si="15"/>
        <v>130814</v>
      </c>
      <c r="I9" s="39">
        <f t="shared" si="15"/>
        <v>132632</v>
      </c>
      <c r="J9" s="39">
        <f t="shared" si="15"/>
        <v>134178</v>
      </c>
      <c r="K9" s="39">
        <f t="shared" si="15"/>
        <v>136266</v>
      </c>
      <c r="L9" s="39">
        <f t="shared" si="15"/>
        <v>137410</v>
      </c>
      <c r="M9" s="39">
        <f t="shared" si="15"/>
        <v>139355</v>
      </c>
      <c r="N9" s="40">
        <f t="shared" si="15"/>
        <v>140586</v>
      </c>
      <c r="O9" s="40">
        <f t="shared" ref="O9:P9" si="16">O23+O36+O37</f>
        <v>141872</v>
      </c>
      <c r="P9" s="40">
        <f t="shared" si="16"/>
        <v>142698</v>
      </c>
      <c r="Q9" s="40">
        <f t="shared" ref="Q9:R9" si="17">Q23+Q36+Q37</f>
        <v>143847</v>
      </c>
      <c r="R9" s="40">
        <f t="shared" si="17"/>
        <v>145669</v>
      </c>
      <c r="S9" s="40">
        <f t="shared" ref="S9:W9" si="18">S23+S36+S37</f>
        <v>146851</v>
      </c>
      <c r="T9" s="40">
        <f t="shared" si="18"/>
        <v>148304</v>
      </c>
      <c r="U9" s="40">
        <f t="shared" si="18"/>
        <v>148337</v>
      </c>
      <c r="V9" s="41">
        <f t="shared" si="18"/>
        <v>149292</v>
      </c>
      <c r="W9" s="41">
        <f t="shared" si="18"/>
        <v>151833</v>
      </c>
    </row>
    <row r="10" spans="1:23" s="38" customFormat="1">
      <c r="A10" s="18" t="s">
        <v>135</v>
      </c>
      <c r="B10" s="40">
        <f t="shared" ref="B10:N10" si="19">B24+B32+B33</f>
        <v>162575</v>
      </c>
      <c r="C10" s="40">
        <f t="shared" si="19"/>
        <v>164911</v>
      </c>
      <c r="D10" s="40">
        <f t="shared" si="19"/>
        <v>166018</v>
      </c>
      <c r="E10" s="40">
        <f t="shared" si="19"/>
        <v>166586</v>
      </c>
      <c r="F10" s="40">
        <f t="shared" si="19"/>
        <v>168965</v>
      </c>
      <c r="G10" s="40">
        <f t="shared" si="19"/>
        <v>171406</v>
      </c>
      <c r="H10" s="40">
        <f t="shared" si="19"/>
        <v>174844</v>
      </c>
      <c r="I10" s="40">
        <f t="shared" si="19"/>
        <v>178832</v>
      </c>
      <c r="J10" s="40">
        <f t="shared" si="19"/>
        <v>183373</v>
      </c>
      <c r="K10" s="40">
        <f t="shared" si="19"/>
        <v>189506</v>
      </c>
      <c r="L10" s="40">
        <f t="shared" si="19"/>
        <v>191890</v>
      </c>
      <c r="M10" s="40">
        <f t="shared" si="19"/>
        <v>195158</v>
      </c>
      <c r="N10" s="40">
        <f t="shared" si="19"/>
        <v>197008</v>
      </c>
      <c r="O10" s="40">
        <f t="shared" ref="O10:P10" si="20">O24+O32+O33</f>
        <v>196810</v>
      </c>
      <c r="P10" s="40">
        <f t="shared" si="20"/>
        <v>199548</v>
      </c>
      <c r="Q10" s="40">
        <f t="shared" ref="Q10:R10" si="21">Q24+Q32+Q33</f>
        <v>200551</v>
      </c>
      <c r="R10" s="40">
        <f t="shared" si="21"/>
        <v>201173</v>
      </c>
      <c r="S10" s="40">
        <f t="shared" ref="S10:W10" si="22">S24+S32+S33</f>
        <v>202529</v>
      </c>
      <c r="T10" s="40">
        <f t="shared" si="22"/>
        <v>202952</v>
      </c>
      <c r="U10" s="40">
        <f t="shared" si="22"/>
        <v>201636</v>
      </c>
      <c r="V10" s="41">
        <f t="shared" si="22"/>
        <v>201263</v>
      </c>
      <c r="W10" s="41">
        <f t="shared" si="22"/>
        <v>202098</v>
      </c>
    </row>
    <row r="11" spans="1:23" s="38" customFormat="1">
      <c r="A11" s="49" t="s">
        <v>130</v>
      </c>
      <c r="B11" s="40">
        <f t="shared" ref="B11:N11" si="23">SUM(B5:B10)</f>
        <v>978384</v>
      </c>
      <c r="C11" s="40">
        <f t="shared" si="23"/>
        <v>992041</v>
      </c>
      <c r="D11" s="40">
        <f t="shared" si="23"/>
        <v>999899</v>
      </c>
      <c r="E11" s="40">
        <f t="shared" si="23"/>
        <v>1006749</v>
      </c>
      <c r="F11" s="40">
        <f t="shared" si="23"/>
        <v>1018804</v>
      </c>
      <c r="G11" s="40">
        <f t="shared" si="23"/>
        <v>1031215</v>
      </c>
      <c r="H11" s="40">
        <f t="shared" si="23"/>
        <v>1048491</v>
      </c>
      <c r="I11" s="40">
        <f t="shared" si="23"/>
        <v>1068532</v>
      </c>
      <c r="J11" s="40">
        <f t="shared" si="23"/>
        <v>1089538</v>
      </c>
      <c r="K11" s="40">
        <f t="shared" si="23"/>
        <v>1119088</v>
      </c>
      <c r="L11" s="40">
        <f t="shared" si="23"/>
        <v>1138854</v>
      </c>
      <c r="M11" s="40">
        <f t="shared" si="23"/>
        <v>1154635</v>
      </c>
      <c r="N11" s="40">
        <f t="shared" si="23"/>
        <v>1163486</v>
      </c>
      <c r="O11" s="40">
        <f>SUM(O5:O10)</f>
        <v>1175173</v>
      </c>
      <c r="P11" s="40">
        <f>SUM(P5:P10)</f>
        <v>1187890</v>
      </c>
      <c r="Q11" s="40">
        <f>SUM(Q5:Q10)</f>
        <v>1191604</v>
      </c>
      <c r="R11" s="40">
        <f>SUM(R5:R10)</f>
        <v>1198726</v>
      </c>
      <c r="S11" s="40">
        <f>SUM(S5:S10)</f>
        <v>1208542</v>
      </c>
      <c r="T11" s="40">
        <f t="shared" ref="T11:W11" si="24">SUM(T5:T10)</f>
        <v>1218255</v>
      </c>
      <c r="U11" s="40">
        <f t="shared" si="24"/>
        <v>1219970</v>
      </c>
      <c r="V11" s="41">
        <f t="shared" si="24"/>
        <v>1222637</v>
      </c>
      <c r="W11" s="41">
        <f t="shared" si="24"/>
        <v>1241175</v>
      </c>
    </row>
    <row r="12" spans="1:23" s="38" customFormat="1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3"/>
      <c r="W12" s="43"/>
    </row>
    <row r="13" spans="1:23" s="38" customFormat="1">
      <c r="A13" s="50" t="s">
        <v>178</v>
      </c>
      <c r="B13" s="45">
        <f>AVERAGE(B5:B10)</f>
        <v>163064</v>
      </c>
      <c r="C13" s="45">
        <f t="shared" ref="C13:N13" si="25">AVERAGE(C5:C10)</f>
        <v>165340.16666666666</v>
      </c>
      <c r="D13" s="45">
        <f t="shared" si="25"/>
        <v>166649.83333333334</v>
      </c>
      <c r="E13" s="45">
        <f t="shared" si="25"/>
        <v>167791.5</v>
      </c>
      <c r="F13" s="45">
        <f t="shared" si="25"/>
        <v>169800.66666666666</v>
      </c>
      <c r="G13" s="45">
        <f t="shared" si="25"/>
        <v>171869.16666666666</v>
      </c>
      <c r="H13" s="45">
        <f>AVERAGE(H5:H10)</f>
        <v>174748.5</v>
      </c>
      <c r="I13" s="45">
        <f t="shared" si="25"/>
        <v>178088.66666666666</v>
      </c>
      <c r="J13" s="45">
        <f t="shared" si="25"/>
        <v>181589.66666666666</v>
      </c>
      <c r="K13" s="45">
        <f t="shared" si="25"/>
        <v>186514.66666666666</v>
      </c>
      <c r="L13" s="45">
        <f t="shared" si="25"/>
        <v>189809</v>
      </c>
      <c r="M13" s="45">
        <f t="shared" si="25"/>
        <v>192439.16666666666</v>
      </c>
      <c r="N13" s="45">
        <f t="shared" si="25"/>
        <v>193914.33333333334</v>
      </c>
      <c r="O13" s="45">
        <f t="shared" ref="O13:T13" si="26">AVERAGE(O5:O10)</f>
        <v>195862.16666666666</v>
      </c>
      <c r="P13" s="45">
        <f t="shared" si="26"/>
        <v>197981.66666666666</v>
      </c>
      <c r="Q13" s="45">
        <f t="shared" si="26"/>
        <v>198600.66666666666</v>
      </c>
      <c r="R13" s="45">
        <f t="shared" si="26"/>
        <v>199787.66666666666</v>
      </c>
      <c r="S13" s="45">
        <f t="shared" si="26"/>
        <v>201423.66666666666</v>
      </c>
      <c r="T13" s="45">
        <f t="shared" si="26"/>
        <v>203042.5</v>
      </c>
      <c r="U13" s="45">
        <f t="shared" ref="U13:W13" si="27">AVERAGE(U5:U10)</f>
        <v>203328.33333333334</v>
      </c>
      <c r="V13" s="46">
        <f t="shared" si="27"/>
        <v>203772.83333333334</v>
      </c>
      <c r="W13" s="46">
        <f t="shared" si="27"/>
        <v>206862.5</v>
      </c>
    </row>
    <row r="14" spans="1:23" s="38" customFormat="1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  <c r="W14" s="43"/>
    </row>
    <row r="16" spans="1:23" s="38" customFormat="1">
      <c r="B16" s="102" t="s">
        <v>3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4"/>
    </row>
    <row r="17" spans="1:23" s="38" customFormat="1">
      <c r="B17" s="105" t="s">
        <v>106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7"/>
    </row>
    <row r="18" spans="1:23" s="38" customFormat="1">
      <c r="B18" s="36">
        <v>2002</v>
      </c>
      <c r="C18" s="36">
        <v>2003</v>
      </c>
      <c r="D18" s="36">
        <v>2004</v>
      </c>
      <c r="E18" s="36">
        <v>2005</v>
      </c>
      <c r="F18" s="36">
        <v>2006</v>
      </c>
      <c r="G18" s="36">
        <v>2007</v>
      </c>
      <c r="H18" s="36">
        <v>2008</v>
      </c>
      <c r="I18" s="36">
        <v>2009</v>
      </c>
      <c r="J18" s="36">
        <v>2010</v>
      </c>
      <c r="K18" s="36">
        <v>2011</v>
      </c>
      <c r="L18" s="36" t="s">
        <v>4</v>
      </c>
      <c r="M18" s="36" t="s">
        <v>5</v>
      </c>
      <c r="N18" s="36" t="s">
        <v>6</v>
      </c>
      <c r="O18" s="36">
        <v>2015</v>
      </c>
      <c r="P18" s="36">
        <v>2016</v>
      </c>
      <c r="Q18" s="36">
        <v>2017</v>
      </c>
      <c r="R18" s="36">
        <v>2018</v>
      </c>
      <c r="S18" s="36">
        <v>2019</v>
      </c>
      <c r="T18" s="36">
        <v>2020</v>
      </c>
      <c r="U18" s="36">
        <v>2021</v>
      </c>
      <c r="V18" s="37">
        <v>2022</v>
      </c>
      <c r="W18" s="37">
        <v>2023</v>
      </c>
    </row>
    <row r="19" spans="1:23" s="38" customFormat="1">
      <c r="A19" s="47" t="s">
        <v>108</v>
      </c>
      <c r="B19" s="40">
        <v>90134</v>
      </c>
      <c r="C19" s="40">
        <v>91759</v>
      </c>
      <c r="D19" s="40">
        <v>92755</v>
      </c>
      <c r="E19" s="40">
        <v>93808</v>
      </c>
      <c r="F19" s="39">
        <v>96011</v>
      </c>
      <c r="G19" s="40">
        <v>97601</v>
      </c>
      <c r="H19" s="40">
        <v>99085</v>
      </c>
      <c r="I19" s="40">
        <v>101371</v>
      </c>
      <c r="J19" s="40">
        <v>104647</v>
      </c>
      <c r="K19" s="40">
        <v>107912</v>
      </c>
      <c r="L19" s="40">
        <v>111279</v>
      </c>
      <c r="M19" s="40">
        <v>113462</v>
      </c>
      <c r="N19" s="40">
        <v>115178</v>
      </c>
      <c r="O19" s="40">
        <v>116332</v>
      </c>
      <c r="P19" s="40">
        <v>117412</v>
      </c>
      <c r="Q19" s="48">
        <v>118241</v>
      </c>
      <c r="R19" s="48">
        <v>118382</v>
      </c>
      <c r="S19" s="48">
        <v>119714</v>
      </c>
      <c r="T19" s="40">
        <v>120887</v>
      </c>
      <c r="U19" s="40">
        <v>121929</v>
      </c>
      <c r="V19" s="41">
        <v>122547</v>
      </c>
      <c r="W19" s="41">
        <v>125065</v>
      </c>
    </row>
    <row r="20" spans="1:23" s="38" customFormat="1">
      <c r="A20" s="47" t="s">
        <v>109</v>
      </c>
      <c r="B20" s="40">
        <v>29000</v>
      </c>
      <c r="C20" s="40">
        <v>28992</v>
      </c>
      <c r="D20" s="40">
        <v>29088</v>
      </c>
      <c r="E20" s="40">
        <v>29265</v>
      </c>
      <c r="F20" s="39">
        <v>29552</v>
      </c>
      <c r="G20" s="40">
        <v>29681</v>
      </c>
      <c r="H20" s="40">
        <v>30086</v>
      </c>
      <c r="I20" s="40">
        <v>30456</v>
      </c>
      <c r="J20" s="40">
        <v>30811</v>
      </c>
      <c r="K20" s="40">
        <v>31408</v>
      </c>
      <c r="L20" s="40">
        <v>31963</v>
      </c>
      <c r="M20" s="40">
        <v>32350</v>
      </c>
      <c r="N20" s="40">
        <v>32560</v>
      </c>
      <c r="O20" s="40">
        <v>32835</v>
      </c>
      <c r="P20" s="40">
        <v>33161</v>
      </c>
      <c r="Q20" s="48">
        <v>33313</v>
      </c>
      <c r="R20" s="48">
        <v>33740</v>
      </c>
      <c r="S20" s="48">
        <v>34013</v>
      </c>
      <c r="T20" s="40">
        <v>34404</v>
      </c>
      <c r="U20" s="40">
        <v>34723</v>
      </c>
      <c r="V20" s="41">
        <v>34986</v>
      </c>
      <c r="W20" s="41">
        <v>35346</v>
      </c>
    </row>
    <row r="21" spans="1:23" s="38" customFormat="1">
      <c r="A21" s="47" t="s">
        <v>110</v>
      </c>
      <c r="B21" s="40">
        <v>19320</v>
      </c>
      <c r="C21" s="40">
        <v>19478</v>
      </c>
      <c r="D21" s="40">
        <v>19641</v>
      </c>
      <c r="E21" s="40">
        <v>19968</v>
      </c>
      <c r="F21" s="39">
        <v>20078</v>
      </c>
      <c r="G21" s="40">
        <v>20431</v>
      </c>
      <c r="H21" s="40">
        <v>20976</v>
      </c>
      <c r="I21" s="40">
        <v>21669</v>
      </c>
      <c r="J21" s="40">
        <v>22185</v>
      </c>
      <c r="K21" s="40">
        <v>22770</v>
      </c>
      <c r="L21" s="40">
        <v>22931</v>
      </c>
      <c r="M21" s="40">
        <v>23410</v>
      </c>
      <c r="N21" s="40">
        <v>23690</v>
      </c>
      <c r="O21" s="40">
        <v>23927</v>
      </c>
      <c r="P21" s="40">
        <v>24224</v>
      </c>
      <c r="Q21" s="48">
        <v>24701</v>
      </c>
      <c r="R21" s="48">
        <v>24830</v>
      </c>
      <c r="S21" s="48">
        <v>25179</v>
      </c>
      <c r="T21" s="40">
        <v>25502</v>
      </c>
      <c r="U21" s="40">
        <v>25441</v>
      </c>
      <c r="V21" s="41">
        <v>25298</v>
      </c>
      <c r="W21" s="41">
        <v>25396</v>
      </c>
    </row>
    <row r="22" spans="1:23" s="38" customFormat="1">
      <c r="A22" s="47" t="s">
        <v>111</v>
      </c>
      <c r="B22" s="40">
        <v>136730</v>
      </c>
      <c r="C22" s="40">
        <v>139501</v>
      </c>
      <c r="D22" s="40">
        <v>141312</v>
      </c>
      <c r="E22" s="40">
        <v>142853</v>
      </c>
      <c r="F22" s="39">
        <v>144784</v>
      </c>
      <c r="G22" s="40">
        <v>145917</v>
      </c>
      <c r="H22" s="40">
        <v>148873</v>
      </c>
      <c r="I22" s="40">
        <v>153377</v>
      </c>
      <c r="J22" s="40">
        <v>157673</v>
      </c>
      <c r="K22" s="40">
        <v>163210</v>
      </c>
      <c r="L22" s="40">
        <v>166497</v>
      </c>
      <c r="M22" s="40">
        <v>168576</v>
      </c>
      <c r="N22" s="40">
        <v>170407</v>
      </c>
      <c r="O22" s="40">
        <v>175534</v>
      </c>
      <c r="P22" s="40">
        <v>178552</v>
      </c>
      <c r="Q22" s="48">
        <v>176545</v>
      </c>
      <c r="R22" s="48">
        <v>179277</v>
      </c>
      <c r="S22" s="48">
        <v>181726</v>
      </c>
      <c r="T22" s="40">
        <v>185103</v>
      </c>
      <c r="U22" s="40">
        <v>186916</v>
      </c>
      <c r="V22" s="41">
        <v>188737</v>
      </c>
      <c r="W22" s="41">
        <v>194291</v>
      </c>
    </row>
    <row r="23" spans="1:23" s="38" customFormat="1">
      <c r="A23" s="47" t="s">
        <v>7</v>
      </c>
      <c r="B23" s="40">
        <v>40378</v>
      </c>
      <c r="C23" s="40">
        <v>41019</v>
      </c>
      <c r="D23" s="40">
        <v>41342</v>
      </c>
      <c r="E23" s="40">
        <v>41097</v>
      </c>
      <c r="F23" s="39">
        <v>41740</v>
      </c>
      <c r="G23" s="40">
        <v>42342</v>
      </c>
      <c r="H23" s="40">
        <v>42902</v>
      </c>
      <c r="I23" s="40">
        <v>43512</v>
      </c>
      <c r="J23" s="40">
        <v>44352</v>
      </c>
      <c r="K23" s="40">
        <v>45257</v>
      </c>
      <c r="L23" s="40">
        <v>45502</v>
      </c>
      <c r="M23" s="40">
        <v>46228</v>
      </c>
      <c r="N23" s="40">
        <v>46427</v>
      </c>
      <c r="O23" s="40">
        <v>46773</v>
      </c>
      <c r="P23" s="40">
        <v>47180</v>
      </c>
      <c r="Q23" s="48">
        <v>47414</v>
      </c>
      <c r="R23" s="48">
        <v>47786</v>
      </c>
      <c r="S23" s="48">
        <v>48367</v>
      </c>
      <c r="T23" s="40">
        <v>48473</v>
      </c>
      <c r="U23" s="40">
        <v>48331</v>
      </c>
      <c r="V23" s="41">
        <v>48535</v>
      </c>
      <c r="W23" s="41">
        <v>49558</v>
      </c>
    </row>
    <row r="24" spans="1:23" s="38" customFormat="1">
      <c r="A24" s="47" t="s">
        <v>8</v>
      </c>
      <c r="B24" s="40">
        <v>32089</v>
      </c>
      <c r="C24" s="40">
        <v>32703</v>
      </c>
      <c r="D24" s="40">
        <v>32718</v>
      </c>
      <c r="E24" s="40">
        <v>33069</v>
      </c>
      <c r="F24" s="39">
        <v>33462</v>
      </c>
      <c r="G24" s="40">
        <v>34128</v>
      </c>
      <c r="H24" s="40">
        <v>34727</v>
      </c>
      <c r="I24" s="40">
        <v>35372</v>
      </c>
      <c r="J24" s="40">
        <v>35803</v>
      </c>
      <c r="K24" s="40">
        <v>36492</v>
      </c>
      <c r="L24" s="40">
        <v>37009</v>
      </c>
      <c r="M24" s="40">
        <v>37364</v>
      </c>
      <c r="N24" s="40">
        <v>37957</v>
      </c>
      <c r="O24" s="40">
        <v>38448</v>
      </c>
      <c r="P24" s="40">
        <v>39556</v>
      </c>
      <c r="Q24" s="48">
        <v>40394</v>
      </c>
      <c r="R24" s="48">
        <v>41131</v>
      </c>
      <c r="S24" s="48">
        <v>41763</v>
      </c>
      <c r="T24" s="40">
        <v>42656</v>
      </c>
      <c r="U24" s="40">
        <v>43061</v>
      </c>
      <c r="V24" s="41">
        <v>43608</v>
      </c>
      <c r="W24" s="41">
        <v>44255</v>
      </c>
    </row>
    <row r="25" spans="1:23" s="38" customFormat="1">
      <c r="A25" s="47" t="s">
        <v>112</v>
      </c>
      <c r="B25" s="40">
        <v>46812</v>
      </c>
      <c r="C25" s="40">
        <v>47313</v>
      </c>
      <c r="D25" s="40">
        <v>47426</v>
      </c>
      <c r="E25" s="40">
        <v>47555</v>
      </c>
      <c r="F25" s="39">
        <v>47719</v>
      </c>
      <c r="G25" s="40">
        <v>48284</v>
      </c>
      <c r="H25" s="40">
        <v>48906</v>
      </c>
      <c r="I25" s="40">
        <v>49757</v>
      </c>
      <c r="J25" s="40">
        <v>50258</v>
      </c>
      <c r="K25" s="40">
        <v>51838</v>
      </c>
      <c r="L25" s="40">
        <v>53312</v>
      </c>
      <c r="M25" s="40">
        <v>54024</v>
      </c>
      <c r="N25" s="40">
        <v>54524</v>
      </c>
      <c r="O25" s="40">
        <v>55012</v>
      </c>
      <c r="P25" s="40">
        <v>55613</v>
      </c>
      <c r="Q25" s="48">
        <v>55746</v>
      </c>
      <c r="R25" s="48">
        <v>56008</v>
      </c>
      <c r="S25" s="48">
        <v>56289</v>
      </c>
      <c r="T25" s="40">
        <v>56581</v>
      </c>
      <c r="U25" s="40">
        <v>56281</v>
      </c>
      <c r="V25" s="41">
        <v>56616</v>
      </c>
      <c r="W25" s="41">
        <v>57724</v>
      </c>
    </row>
    <row r="26" spans="1:23" s="38" customFormat="1">
      <c r="A26" s="47" t="s">
        <v>9</v>
      </c>
      <c r="B26" s="40">
        <v>20034</v>
      </c>
      <c r="C26" s="40">
        <v>20247</v>
      </c>
      <c r="D26" s="40">
        <v>20492</v>
      </c>
      <c r="E26" s="40">
        <v>20609</v>
      </c>
      <c r="F26" s="39">
        <v>20970</v>
      </c>
      <c r="G26" s="40">
        <v>21395</v>
      </c>
      <c r="H26" s="40">
        <v>21743</v>
      </c>
      <c r="I26" s="40">
        <v>22160</v>
      </c>
      <c r="J26" s="40">
        <v>22589</v>
      </c>
      <c r="K26" s="40">
        <v>23059</v>
      </c>
      <c r="L26" s="40">
        <v>23383</v>
      </c>
      <c r="M26" s="40">
        <v>23664</v>
      </c>
      <c r="N26" s="40">
        <v>23836</v>
      </c>
      <c r="O26" s="40">
        <v>24066</v>
      </c>
      <c r="P26" s="40">
        <v>24269</v>
      </c>
      <c r="Q26" s="48">
        <v>24596</v>
      </c>
      <c r="R26" s="48">
        <v>24865</v>
      </c>
      <c r="S26" s="48">
        <v>24902</v>
      </c>
      <c r="T26" s="40">
        <v>25234</v>
      </c>
      <c r="U26" s="40">
        <v>25189</v>
      </c>
      <c r="V26" s="41">
        <v>25252</v>
      </c>
      <c r="W26" s="41">
        <v>25548</v>
      </c>
    </row>
    <row r="27" spans="1:23" s="38" customFormat="1">
      <c r="A27" s="47" t="s">
        <v>113</v>
      </c>
      <c r="B27" s="40">
        <v>74377</v>
      </c>
      <c r="C27" s="40">
        <v>75841</v>
      </c>
      <c r="D27" s="40">
        <v>76092</v>
      </c>
      <c r="E27" s="40">
        <v>77729</v>
      </c>
      <c r="F27" s="39">
        <v>77511</v>
      </c>
      <c r="G27" s="40">
        <v>78088</v>
      </c>
      <c r="H27" s="40">
        <v>79768</v>
      </c>
      <c r="I27" s="40">
        <v>80312</v>
      </c>
      <c r="J27" s="40">
        <v>80183</v>
      </c>
      <c r="K27" s="40">
        <v>82202</v>
      </c>
      <c r="L27" s="40">
        <v>83425</v>
      </c>
      <c r="M27" s="40">
        <v>84216</v>
      </c>
      <c r="N27" s="40">
        <v>83332</v>
      </c>
      <c r="O27" s="40">
        <v>84754</v>
      </c>
      <c r="P27" s="40">
        <v>85541</v>
      </c>
      <c r="Q27" s="48">
        <v>86244</v>
      </c>
      <c r="R27" s="48">
        <v>86513</v>
      </c>
      <c r="S27" s="48">
        <v>86876</v>
      </c>
      <c r="T27" s="40">
        <v>87632</v>
      </c>
      <c r="U27" s="40">
        <v>87488</v>
      </c>
      <c r="V27" s="41">
        <v>87052</v>
      </c>
      <c r="W27" s="41">
        <v>88521</v>
      </c>
    </row>
    <row r="28" spans="1:23" s="38" customFormat="1">
      <c r="A28" s="47" t="s">
        <v>10</v>
      </c>
      <c r="B28" s="40">
        <v>40893</v>
      </c>
      <c r="C28" s="40">
        <v>41569</v>
      </c>
      <c r="D28" s="40">
        <v>41938</v>
      </c>
      <c r="E28" s="40">
        <v>42250</v>
      </c>
      <c r="F28" s="39">
        <v>42981</v>
      </c>
      <c r="G28" s="40">
        <v>43564</v>
      </c>
      <c r="H28" s="40">
        <v>44601</v>
      </c>
      <c r="I28" s="40">
        <v>45637</v>
      </c>
      <c r="J28" s="40">
        <v>46818</v>
      </c>
      <c r="K28" s="40">
        <v>47947</v>
      </c>
      <c r="L28" s="40">
        <v>48805</v>
      </c>
      <c r="M28" s="40">
        <v>49411</v>
      </c>
      <c r="N28" s="40">
        <v>50237</v>
      </c>
      <c r="O28" s="40">
        <v>50724</v>
      </c>
      <c r="P28" s="40">
        <v>51426</v>
      </c>
      <c r="Q28" s="48">
        <v>51933</v>
      </c>
      <c r="R28" s="48">
        <v>52201</v>
      </c>
      <c r="S28" s="48">
        <v>52536</v>
      </c>
      <c r="T28" s="40">
        <v>52728</v>
      </c>
      <c r="U28" s="40">
        <v>52854</v>
      </c>
      <c r="V28" s="41">
        <v>52751</v>
      </c>
      <c r="W28" s="41">
        <v>53704</v>
      </c>
    </row>
    <row r="29" spans="1:23" s="38" customFormat="1">
      <c r="A29" s="47" t="s">
        <v>11</v>
      </c>
      <c r="B29" s="40">
        <v>16716</v>
      </c>
      <c r="C29" s="40">
        <v>17021</v>
      </c>
      <c r="D29" s="40">
        <v>17317</v>
      </c>
      <c r="E29" s="40">
        <v>17721</v>
      </c>
      <c r="F29" s="39">
        <v>18157</v>
      </c>
      <c r="G29" s="40">
        <v>18541</v>
      </c>
      <c r="H29" s="40">
        <v>19020</v>
      </c>
      <c r="I29" s="40">
        <v>19380</v>
      </c>
      <c r="J29" s="40">
        <v>19812</v>
      </c>
      <c r="K29" s="40">
        <v>20261</v>
      </c>
      <c r="L29" s="40">
        <v>20661</v>
      </c>
      <c r="M29" s="40">
        <v>21025</v>
      </c>
      <c r="N29" s="40">
        <v>21317</v>
      </c>
      <c r="O29" s="40">
        <v>21525</v>
      </c>
      <c r="P29" s="40">
        <v>21638</v>
      </c>
      <c r="Q29" s="48">
        <v>21609</v>
      </c>
      <c r="R29" s="48">
        <v>21774</v>
      </c>
      <c r="S29" s="48">
        <v>21990</v>
      </c>
      <c r="T29" s="40">
        <v>21959</v>
      </c>
      <c r="U29" s="40">
        <v>21873</v>
      </c>
      <c r="V29" s="41">
        <v>22023</v>
      </c>
      <c r="W29" s="41">
        <v>22563</v>
      </c>
    </row>
    <row r="30" spans="1:23" s="38" customFormat="1">
      <c r="A30" s="47" t="s">
        <v>114</v>
      </c>
      <c r="B30" s="40">
        <v>74662</v>
      </c>
      <c r="C30" s="40">
        <v>76177</v>
      </c>
      <c r="D30" s="40">
        <v>78087</v>
      </c>
      <c r="E30" s="40">
        <v>78520</v>
      </c>
      <c r="F30" s="39">
        <v>79877</v>
      </c>
      <c r="G30" s="40">
        <v>81632</v>
      </c>
      <c r="H30" s="40">
        <v>83674</v>
      </c>
      <c r="I30" s="40">
        <v>85735</v>
      </c>
      <c r="J30" s="40">
        <v>88181</v>
      </c>
      <c r="K30" s="40">
        <v>91733</v>
      </c>
      <c r="L30" s="40">
        <v>93893</v>
      </c>
      <c r="M30" s="40">
        <v>94653</v>
      </c>
      <c r="N30" s="40">
        <v>94854</v>
      </c>
      <c r="O30" s="40">
        <v>95576</v>
      </c>
      <c r="P30" s="40">
        <v>96586</v>
      </c>
      <c r="Q30" s="48">
        <v>96629</v>
      </c>
      <c r="R30" s="48">
        <v>97005</v>
      </c>
      <c r="S30" s="48">
        <v>97462</v>
      </c>
      <c r="T30" s="40">
        <v>97979</v>
      </c>
      <c r="U30" s="40">
        <v>98112</v>
      </c>
      <c r="V30" s="41">
        <v>97697</v>
      </c>
      <c r="W30" s="41">
        <v>98270</v>
      </c>
    </row>
    <row r="31" spans="1:23" s="38" customFormat="1">
      <c r="A31" s="47" t="s">
        <v>115</v>
      </c>
      <c r="B31" s="40">
        <v>42682</v>
      </c>
      <c r="C31" s="40">
        <v>43395</v>
      </c>
      <c r="D31" s="40">
        <v>43897</v>
      </c>
      <c r="E31" s="40">
        <v>43733</v>
      </c>
      <c r="F31" s="39">
        <v>44265</v>
      </c>
      <c r="G31" s="40">
        <v>44767</v>
      </c>
      <c r="H31" s="40">
        <v>45235</v>
      </c>
      <c r="I31" s="40">
        <v>45712</v>
      </c>
      <c r="J31" s="40">
        <v>46981</v>
      </c>
      <c r="K31" s="40">
        <v>48439</v>
      </c>
      <c r="L31" s="40">
        <v>49492</v>
      </c>
      <c r="M31" s="40">
        <v>50377</v>
      </c>
      <c r="N31" s="40">
        <v>50460</v>
      </c>
      <c r="O31" s="40">
        <v>50472</v>
      </c>
      <c r="P31" s="40">
        <v>50659</v>
      </c>
      <c r="Q31" s="48">
        <v>50471</v>
      </c>
      <c r="R31" s="48">
        <v>50002</v>
      </c>
      <c r="S31" s="48">
        <v>50267</v>
      </c>
      <c r="T31" s="40">
        <v>49678</v>
      </c>
      <c r="U31" s="40">
        <v>49196</v>
      </c>
      <c r="V31" s="41">
        <v>48837</v>
      </c>
      <c r="W31" s="41">
        <v>49323</v>
      </c>
    </row>
    <row r="32" spans="1:23" s="38" customFormat="1">
      <c r="A32" s="47" t="s">
        <v>116</v>
      </c>
      <c r="B32" s="40">
        <v>22750</v>
      </c>
      <c r="C32" s="40">
        <v>23070</v>
      </c>
      <c r="D32" s="40">
        <v>23047</v>
      </c>
      <c r="E32" s="40">
        <v>23142</v>
      </c>
      <c r="F32" s="39">
        <v>23557</v>
      </c>
      <c r="G32" s="40">
        <v>23785</v>
      </c>
      <c r="H32" s="40">
        <v>24078</v>
      </c>
      <c r="I32" s="40">
        <v>25185</v>
      </c>
      <c r="J32" s="40">
        <v>26338</v>
      </c>
      <c r="K32" s="40">
        <v>27358</v>
      </c>
      <c r="L32" s="40">
        <v>27134</v>
      </c>
      <c r="M32" s="40">
        <v>27207</v>
      </c>
      <c r="N32" s="40">
        <v>27447</v>
      </c>
      <c r="O32" s="40">
        <v>27332</v>
      </c>
      <c r="P32" s="40">
        <v>27402</v>
      </c>
      <c r="Q32" s="48">
        <v>27115</v>
      </c>
      <c r="R32" s="48">
        <v>27032</v>
      </c>
      <c r="S32" s="48">
        <v>27457</v>
      </c>
      <c r="T32" s="40">
        <v>27497</v>
      </c>
      <c r="U32" s="40">
        <v>27124</v>
      </c>
      <c r="V32" s="41">
        <v>26965</v>
      </c>
      <c r="W32" s="41">
        <v>27068</v>
      </c>
    </row>
    <row r="33" spans="1:23" s="38" customFormat="1">
      <c r="A33" s="47" t="s">
        <v>117</v>
      </c>
      <c r="B33" s="40">
        <v>107736</v>
      </c>
      <c r="C33" s="40">
        <v>109138</v>
      </c>
      <c r="D33" s="40">
        <v>110253</v>
      </c>
      <c r="E33" s="40">
        <v>110375</v>
      </c>
      <c r="F33" s="39">
        <v>111946</v>
      </c>
      <c r="G33" s="40">
        <v>113493</v>
      </c>
      <c r="H33" s="40">
        <v>116039</v>
      </c>
      <c r="I33" s="40">
        <v>118275</v>
      </c>
      <c r="J33" s="40">
        <v>121232</v>
      </c>
      <c r="K33" s="40">
        <v>125656</v>
      </c>
      <c r="L33" s="40">
        <v>127747</v>
      </c>
      <c r="M33" s="40">
        <v>130587</v>
      </c>
      <c r="N33" s="40">
        <v>131604</v>
      </c>
      <c r="O33" s="40">
        <v>131030</v>
      </c>
      <c r="P33" s="40">
        <v>132590</v>
      </c>
      <c r="Q33" s="48">
        <v>133042</v>
      </c>
      <c r="R33" s="48">
        <v>133010</v>
      </c>
      <c r="S33" s="48">
        <v>133309</v>
      </c>
      <c r="T33" s="40">
        <v>132799</v>
      </c>
      <c r="U33" s="40">
        <v>131451</v>
      </c>
      <c r="V33" s="41">
        <v>130690</v>
      </c>
      <c r="W33" s="41">
        <v>130775</v>
      </c>
    </row>
    <row r="34" spans="1:23" s="38" customFormat="1">
      <c r="A34" s="47" t="s">
        <v>118</v>
      </c>
      <c r="B34" s="40">
        <v>74952</v>
      </c>
      <c r="C34" s="40">
        <v>75433</v>
      </c>
      <c r="D34" s="40">
        <v>75122</v>
      </c>
      <c r="E34" s="40">
        <v>74976</v>
      </c>
      <c r="F34" s="39">
        <v>75954</v>
      </c>
      <c r="G34" s="40">
        <v>76576</v>
      </c>
      <c r="H34" s="40">
        <v>76732</v>
      </c>
      <c r="I34" s="40">
        <v>77336</v>
      </c>
      <c r="J34" s="40">
        <v>77589</v>
      </c>
      <c r="K34" s="40">
        <v>78288</v>
      </c>
      <c r="L34" s="40">
        <v>79610</v>
      </c>
      <c r="M34" s="40">
        <v>80487</v>
      </c>
      <c r="N34" s="40">
        <v>81089</v>
      </c>
      <c r="O34" s="40">
        <v>81280</v>
      </c>
      <c r="P34" s="40">
        <v>81944</v>
      </c>
      <c r="Q34" s="48">
        <v>82307</v>
      </c>
      <c r="R34" s="48">
        <v>82275</v>
      </c>
      <c r="S34" s="48">
        <v>83024</v>
      </c>
      <c r="T34" s="40">
        <v>83980</v>
      </c>
      <c r="U34" s="40">
        <v>84774</v>
      </c>
      <c r="V34" s="41">
        <v>85099</v>
      </c>
      <c r="W34" s="41">
        <v>86101</v>
      </c>
    </row>
    <row r="35" spans="1:23" s="38" customFormat="1">
      <c r="A35" s="47" t="s">
        <v>119</v>
      </c>
      <c r="B35" s="40">
        <v>24652</v>
      </c>
      <c r="C35" s="40">
        <v>24420</v>
      </c>
      <c r="D35" s="40">
        <v>24298</v>
      </c>
      <c r="E35" s="40">
        <v>24314</v>
      </c>
      <c r="F35" s="39">
        <v>24056</v>
      </c>
      <c r="G35" s="40">
        <v>24121</v>
      </c>
      <c r="H35" s="40">
        <v>24134</v>
      </c>
      <c r="I35" s="40">
        <v>24166</v>
      </c>
      <c r="J35" s="40">
        <v>24260</v>
      </c>
      <c r="K35" s="40">
        <v>24249</v>
      </c>
      <c r="L35" s="40">
        <v>24303</v>
      </c>
      <c r="M35" s="40">
        <v>24467</v>
      </c>
      <c r="N35" s="40">
        <v>24408</v>
      </c>
      <c r="O35" s="40">
        <v>24454</v>
      </c>
      <c r="P35" s="40">
        <v>24619</v>
      </c>
      <c r="Q35" s="48">
        <v>24871</v>
      </c>
      <c r="R35" s="48">
        <v>25012</v>
      </c>
      <c r="S35" s="48">
        <v>25184</v>
      </c>
      <c r="T35" s="40">
        <v>25332</v>
      </c>
      <c r="U35" s="40">
        <v>25221</v>
      </c>
      <c r="V35" s="41">
        <v>25187</v>
      </c>
      <c r="W35" s="41">
        <v>25392</v>
      </c>
    </row>
    <row r="36" spans="1:23" s="38" customFormat="1">
      <c r="A36" s="47" t="s">
        <v>120</v>
      </c>
      <c r="B36" s="40">
        <v>46706</v>
      </c>
      <c r="C36" s="40">
        <v>47225</v>
      </c>
      <c r="D36" s="40">
        <v>47332</v>
      </c>
      <c r="E36" s="40">
        <v>47845</v>
      </c>
      <c r="F36" s="39">
        <v>47952</v>
      </c>
      <c r="G36" s="40">
        <v>48315</v>
      </c>
      <c r="H36" s="40">
        <v>49261</v>
      </c>
      <c r="I36" s="40">
        <v>50163</v>
      </c>
      <c r="J36" s="40">
        <v>50749</v>
      </c>
      <c r="K36" s="40">
        <v>51515</v>
      </c>
      <c r="L36" s="40">
        <v>51871</v>
      </c>
      <c r="M36" s="40">
        <v>52592</v>
      </c>
      <c r="N36" s="40">
        <v>53318</v>
      </c>
      <c r="O36" s="40">
        <v>54022</v>
      </c>
      <c r="P36" s="40">
        <v>54311</v>
      </c>
      <c r="Q36" s="48">
        <v>55216</v>
      </c>
      <c r="R36" s="48">
        <v>56303</v>
      </c>
      <c r="S36" s="48">
        <v>56660</v>
      </c>
      <c r="T36" s="40">
        <v>57712</v>
      </c>
      <c r="U36" s="40">
        <v>58010</v>
      </c>
      <c r="V36" s="41">
        <v>58541</v>
      </c>
      <c r="W36" s="41">
        <v>59778</v>
      </c>
    </row>
    <row r="37" spans="1:23" s="38" customFormat="1">
      <c r="A37" s="47" t="s">
        <v>121</v>
      </c>
      <c r="B37" s="40">
        <v>37761</v>
      </c>
      <c r="C37" s="40">
        <v>37740</v>
      </c>
      <c r="D37" s="40">
        <v>37742</v>
      </c>
      <c r="E37" s="40">
        <v>37920</v>
      </c>
      <c r="F37" s="39">
        <v>38232</v>
      </c>
      <c r="G37" s="40">
        <v>38554</v>
      </c>
      <c r="H37" s="40">
        <v>38651</v>
      </c>
      <c r="I37" s="40">
        <v>38957</v>
      </c>
      <c r="J37" s="40">
        <v>39077</v>
      </c>
      <c r="K37" s="40">
        <v>39494</v>
      </c>
      <c r="L37" s="40">
        <v>40037</v>
      </c>
      <c r="M37" s="40">
        <v>40535</v>
      </c>
      <c r="N37" s="40">
        <v>40841</v>
      </c>
      <c r="O37" s="40">
        <v>41077</v>
      </c>
      <c r="P37" s="40">
        <v>41207</v>
      </c>
      <c r="Q37" s="48">
        <v>41217</v>
      </c>
      <c r="R37" s="48">
        <v>41580</v>
      </c>
      <c r="S37" s="48">
        <v>41824</v>
      </c>
      <c r="T37" s="40">
        <v>42119</v>
      </c>
      <c r="U37" s="40">
        <v>41996</v>
      </c>
      <c r="V37" s="41">
        <v>42216</v>
      </c>
      <c r="W37" s="41">
        <v>42497</v>
      </c>
    </row>
    <row r="38" spans="1:23" s="38" customFormat="1">
      <c r="A38" s="83" t="s">
        <v>122</v>
      </c>
      <c r="B38" s="40">
        <f t="shared" ref="B38:M38" si="28">SUM(B19:B37)</f>
        <v>978384</v>
      </c>
      <c r="C38" s="40">
        <f t="shared" si="28"/>
        <v>992041</v>
      </c>
      <c r="D38" s="40">
        <f t="shared" si="28"/>
        <v>999899</v>
      </c>
      <c r="E38" s="40">
        <f t="shared" si="28"/>
        <v>1006749</v>
      </c>
      <c r="F38" s="39">
        <f t="shared" si="28"/>
        <v>1018804</v>
      </c>
      <c r="G38" s="40">
        <f t="shared" si="28"/>
        <v>1031215</v>
      </c>
      <c r="H38" s="40">
        <f t="shared" si="28"/>
        <v>1048491</v>
      </c>
      <c r="I38" s="40">
        <f t="shared" si="28"/>
        <v>1068532</v>
      </c>
      <c r="J38" s="40">
        <f t="shared" si="28"/>
        <v>1089538</v>
      </c>
      <c r="K38" s="40">
        <f t="shared" si="28"/>
        <v>1119088</v>
      </c>
      <c r="L38" s="40">
        <f t="shared" si="28"/>
        <v>1138854</v>
      </c>
      <c r="M38" s="40">
        <f t="shared" si="28"/>
        <v>1154635</v>
      </c>
      <c r="N38" s="40">
        <f t="shared" ref="N38:W38" si="29">SUM(N19:N37)</f>
        <v>1163486</v>
      </c>
      <c r="O38" s="40">
        <f t="shared" si="29"/>
        <v>1175173</v>
      </c>
      <c r="P38" s="40">
        <f t="shared" si="29"/>
        <v>1187890</v>
      </c>
      <c r="Q38" s="40">
        <f t="shared" si="29"/>
        <v>1191604</v>
      </c>
      <c r="R38" s="40">
        <f t="shared" si="29"/>
        <v>1198726</v>
      </c>
      <c r="S38" s="40">
        <f t="shared" si="29"/>
        <v>1208542</v>
      </c>
      <c r="T38" s="40">
        <f t="shared" si="29"/>
        <v>1218255</v>
      </c>
      <c r="U38" s="40">
        <f t="shared" si="29"/>
        <v>1219970</v>
      </c>
      <c r="V38" s="41">
        <f t="shared" si="29"/>
        <v>1222637</v>
      </c>
      <c r="W38" s="41">
        <f t="shared" si="29"/>
        <v>1241175</v>
      </c>
    </row>
    <row r="39" spans="1:23" s="38" customFormat="1">
      <c r="A39" s="51" t="s">
        <v>123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3"/>
      <c r="W39" s="43"/>
    </row>
    <row r="40" spans="1:23" s="38" customFormat="1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3"/>
      <c r="W40" s="43"/>
    </row>
  </sheetData>
  <mergeCells count="4">
    <mergeCell ref="B2:W2"/>
    <mergeCell ref="B17:W17"/>
    <mergeCell ref="B3:W3"/>
    <mergeCell ref="B16:W16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ignoredErrors>
    <ignoredError sqref="L18:N18" numberStoredAsText="1"/>
    <ignoredError sqref="B38:P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39"/>
  <sheetViews>
    <sheetView zoomScaleNormal="100" workbookViewId="0">
      <pane xSplit="1" topLeftCell="D1" activePane="topRight" state="frozen"/>
      <selection activeCell="F10" sqref="F10"/>
      <selection pane="topRight" activeCell="A63" sqref="A63"/>
    </sheetView>
  </sheetViews>
  <sheetFormatPr baseColWidth="10" defaultColWidth="11.5" defaultRowHeight="15"/>
  <cols>
    <col min="1" max="1" width="47.5" bestFit="1" customWidth="1"/>
    <col min="2" max="2" width="12.6640625" style="5" bestFit="1" customWidth="1"/>
    <col min="3" max="3" width="13.1640625" style="5" bestFit="1" customWidth="1"/>
    <col min="4" max="4" width="12.6640625" style="5" bestFit="1" customWidth="1"/>
    <col min="5" max="6" width="12.1640625" style="5" bestFit="1" customWidth="1"/>
    <col min="7" max="7" width="13.1640625" style="5" bestFit="1" customWidth="1"/>
    <col min="8" max="8" width="12.1640625" style="5" bestFit="1" customWidth="1"/>
    <col min="9" max="9" width="13.1640625" style="5" bestFit="1" customWidth="1"/>
    <col min="10" max="10" width="11.6640625" style="5" bestFit="1" customWidth="1"/>
    <col min="11" max="12" width="12.1640625" style="5" bestFit="1" customWidth="1"/>
    <col min="13" max="13" width="11.6640625" style="5" bestFit="1" customWidth="1"/>
    <col min="14" max="14" width="12.6640625" style="5" bestFit="1" customWidth="1"/>
    <col min="15" max="15" width="12.1640625" style="5" bestFit="1" customWidth="1"/>
    <col min="16" max="18" width="12.6640625" style="5" bestFit="1" customWidth="1"/>
    <col min="19" max="19" width="12.1640625" style="5" bestFit="1" customWidth="1"/>
    <col min="20" max="20" width="11.6640625" style="5" bestFit="1" customWidth="1"/>
    <col min="21" max="21" width="12.1640625" style="5" bestFit="1" customWidth="1"/>
    <col min="22" max="23" width="13.1640625" style="5" bestFit="1" customWidth="1"/>
    <col min="24" max="24" width="10.83203125" style="5"/>
  </cols>
  <sheetData>
    <row r="2" spans="1:24">
      <c r="B2" s="102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4">
      <c r="B3" s="105" t="s">
        <v>179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4" s="38" customFormat="1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  <c r="X4" s="42"/>
    </row>
    <row r="5" spans="1:24" s="38" customFormat="1">
      <c r="A5" s="18" t="s">
        <v>128</v>
      </c>
      <c r="B5" s="54">
        <v>6197338.1099999994</v>
      </c>
      <c r="C5" s="54">
        <v>-16146051.50999999</v>
      </c>
      <c r="D5" s="54">
        <v>1353421.0699999928</v>
      </c>
      <c r="E5" s="54">
        <v>8973032.4600000381</v>
      </c>
      <c r="F5" s="54">
        <v>-2619006.9099999964</v>
      </c>
      <c r="G5" s="54">
        <v>-8984024.6499999464</v>
      </c>
      <c r="H5" s="54">
        <v>2681163.2099999785</v>
      </c>
      <c r="I5" s="54">
        <v>2956636.4900000095</v>
      </c>
      <c r="J5" s="54">
        <v>3475167.619999975</v>
      </c>
      <c r="K5" s="54">
        <v>-3078539.6899999976</v>
      </c>
      <c r="L5" s="54">
        <v>-2982629.9900000095</v>
      </c>
      <c r="M5" s="54">
        <v>-671640.93999999762</v>
      </c>
      <c r="N5" s="54">
        <v>2357447.21</v>
      </c>
      <c r="O5" s="54">
        <v>3527558.02</v>
      </c>
      <c r="P5" s="54">
        <v>8460299.5099999905</v>
      </c>
      <c r="Q5" s="54">
        <v>8789762.3400000036</v>
      </c>
      <c r="R5" s="55">
        <v>8045507.2300000191</v>
      </c>
      <c r="S5" s="55">
        <v>3521928.5799999833</v>
      </c>
      <c r="T5" s="55">
        <v>4786282.1799999475</v>
      </c>
      <c r="U5" s="55">
        <v>85096.239999979734</v>
      </c>
      <c r="V5" s="55">
        <v>-11893800.780000061</v>
      </c>
      <c r="W5" s="56">
        <v>-16599999.99999997</v>
      </c>
      <c r="X5" s="42"/>
    </row>
    <row r="6" spans="1:24" s="38" customFormat="1">
      <c r="A6" s="18" t="s">
        <v>129</v>
      </c>
      <c r="B6" s="54">
        <v>593641</v>
      </c>
      <c r="C6" s="54">
        <v>1264291.640000008</v>
      </c>
      <c r="D6" s="54">
        <v>-1782517.2800000012</v>
      </c>
      <c r="E6" s="54">
        <v>615776.58000000566</v>
      </c>
      <c r="F6" s="54">
        <v>34965.939999997616</v>
      </c>
      <c r="G6" s="54">
        <v>-1189596.9399999976</v>
      </c>
      <c r="H6" s="54">
        <v>-2146477.8799999878</v>
      </c>
      <c r="I6" s="54">
        <v>-1614585.8599999994</v>
      </c>
      <c r="J6" s="54">
        <v>2649630.9900000021</v>
      </c>
      <c r="K6" s="54">
        <v>124981.92999999225</v>
      </c>
      <c r="L6" s="54">
        <v>-2841345.1799999997</v>
      </c>
      <c r="M6" s="54">
        <v>842986.5700000003</v>
      </c>
      <c r="N6" s="54">
        <v>1242181.2599999979</v>
      </c>
      <c r="O6" s="54">
        <v>-1150698.9299999923</v>
      </c>
      <c r="P6" s="54">
        <v>424724.45999999344</v>
      </c>
      <c r="Q6" s="54">
        <v>3427927.1599999964</v>
      </c>
      <c r="R6" s="54">
        <v>-1426900.9400000125</v>
      </c>
      <c r="S6" s="54">
        <v>-648344.96999999881</v>
      </c>
      <c r="T6" s="54">
        <v>-393849.81000000238</v>
      </c>
      <c r="U6" s="54">
        <v>-1294056.2399999946</v>
      </c>
      <c r="V6" s="54">
        <v>-4932269.25</v>
      </c>
      <c r="W6" s="54">
        <v>-1402373.8500000089</v>
      </c>
      <c r="X6" s="42"/>
    </row>
    <row r="7" spans="1:24" s="38" customFormat="1">
      <c r="A7" s="18" t="s">
        <v>132</v>
      </c>
      <c r="B7" s="54">
        <v>1245509.4100000113</v>
      </c>
      <c r="C7" s="54">
        <v>421067.3200000003</v>
      </c>
      <c r="D7" s="54">
        <v>2950620.0299999937</v>
      </c>
      <c r="E7" s="54">
        <v>-4225310.150000006</v>
      </c>
      <c r="F7" s="54">
        <v>969524.07000000775</v>
      </c>
      <c r="G7" s="54">
        <v>384864.93000000715</v>
      </c>
      <c r="H7" s="54">
        <v>-1064110.0700000003</v>
      </c>
      <c r="I7" s="54">
        <v>-1549455.5899999887</v>
      </c>
      <c r="J7" s="54">
        <v>-574164.08999998868</v>
      </c>
      <c r="K7" s="54">
        <v>1792430.2600000054</v>
      </c>
      <c r="L7" s="54">
        <v>-573496.15999999642</v>
      </c>
      <c r="M7" s="54">
        <v>436217.14999999106</v>
      </c>
      <c r="N7" s="54">
        <v>1031944.2800000012</v>
      </c>
      <c r="O7" s="54">
        <v>1384276.8099999875</v>
      </c>
      <c r="P7" s="54">
        <v>1682253.8500000238</v>
      </c>
      <c r="Q7" s="54">
        <v>2338978.1999999732</v>
      </c>
      <c r="R7" s="55">
        <v>1531268.5500000119</v>
      </c>
      <c r="S7" s="55">
        <v>-3691256.5300000161</v>
      </c>
      <c r="T7" s="55">
        <v>402093.25999999046</v>
      </c>
      <c r="U7" s="55">
        <v>2232856.6400000006</v>
      </c>
      <c r="V7" s="55">
        <v>-1107015.9299999899</v>
      </c>
      <c r="W7" s="54">
        <v>-3635873.6199999899</v>
      </c>
      <c r="X7" s="42"/>
    </row>
    <row r="8" spans="1:24" s="38" customFormat="1">
      <c r="A8" s="18" t="s">
        <v>133</v>
      </c>
      <c r="B8" s="54">
        <v>352992.82999999821</v>
      </c>
      <c r="C8" s="54">
        <v>2638843.4899999984</v>
      </c>
      <c r="D8" s="54">
        <v>1099743.0300000012</v>
      </c>
      <c r="E8" s="54">
        <v>1027050.1100000069</v>
      </c>
      <c r="F8" s="54">
        <v>713661.63000000268</v>
      </c>
      <c r="G8" s="54">
        <v>760448.62000000104</v>
      </c>
      <c r="H8" s="54">
        <v>295193.21000000089</v>
      </c>
      <c r="I8" s="54">
        <v>33738.070000000298</v>
      </c>
      <c r="J8" s="54">
        <v>118976.01999999583</v>
      </c>
      <c r="K8" s="54">
        <v>-237007.57999999821</v>
      </c>
      <c r="L8" s="54">
        <v>-181062.58999998868</v>
      </c>
      <c r="M8" s="54">
        <v>366199.35000000149</v>
      </c>
      <c r="N8" s="54">
        <v>95736.57</v>
      </c>
      <c r="O8" s="54">
        <v>-260486.49</v>
      </c>
      <c r="P8" s="54">
        <v>236655.1099999994</v>
      </c>
      <c r="Q8" s="54">
        <v>523011.41000001132</v>
      </c>
      <c r="R8" s="54">
        <v>951824.05000000447</v>
      </c>
      <c r="S8" s="54">
        <v>1294766.9299999997</v>
      </c>
      <c r="T8" s="54">
        <v>220615.8900000006</v>
      </c>
      <c r="U8" s="54">
        <v>483388.37999999523</v>
      </c>
      <c r="V8" s="54">
        <v>-1062564.68</v>
      </c>
      <c r="W8" s="54">
        <v>-1199733.3599999901</v>
      </c>
      <c r="X8" s="42"/>
    </row>
    <row r="9" spans="1:24" s="38" customFormat="1">
      <c r="A9" s="18" t="s">
        <v>134</v>
      </c>
      <c r="B9" s="54">
        <v>2352059.5199999996</v>
      </c>
      <c r="C9" s="54">
        <v>0</v>
      </c>
      <c r="D9" s="54">
        <v>793585.27999999747</v>
      </c>
      <c r="E9" s="54">
        <v>1335468.7800000012</v>
      </c>
      <c r="F9" s="54">
        <v>496609.16999999806</v>
      </c>
      <c r="G9" s="54">
        <v>890811.04000000283</v>
      </c>
      <c r="H9" s="54">
        <v>-2017539.0700000003</v>
      </c>
      <c r="I9" s="54">
        <v>-746293.09000000358</v>
      </c>
      <c r="J9" s="54">
        <v>893479.75000000745</v>
      </c>
      <c r="K9" s="54">
        <v>2482395.6299999952</v>
      </c>
      <c r="L9" s="54">
        <v>63755.570000000298</v>
      </c>
      <c r="M9" s="54">
        <v>101023.24999999255</v>
      </c>
      <c r="N9" s="54">
        <v>2114454.59</v>
      </c>
      <c r="O9" s="54">
        <v>2719964.17</v>
      </c>
      <c r="P9" s="54">
        <v>1928100.6199999973</v>
      </c>
      <c r="Q9" s="54">
        <v>322280.18999999762</v>
      </c>
      <c r="R9" s="54">
        <v>1496882.9799999967</v>
      </c>
      <c r="S9" s="54">
        <v>-1462195.4200000018</v>
      </c>
      <c r="T9" s="54">
        <v>232521.12000000477</v>
      </c>
      <c r="U9" s="54">
        <v>-926217.31999999285</v>
      </c>
      <c r="V9" s="54">
        <v>-281660.56000001001</v>
      </c>
      <c r="W9" s="54">
        <v>891823.14999999898</v>
      </c>
      <c r="X9" s="42"/>
    </row>
    <row r="10" spans="1:24" s="38" customFormat="1">
      <c r="A10" s="18" t="s">
        <v>135</v>
      </c>
      <c r="B10" s="54">
        <v>11287810.386</v>
      </c>
      <c r="C10" s="54">
        <v>8105441.0199999958</v>
      </c>
      <c r="D10" s="54">
        <v>7030163.8599999994</v>
      </c>
      <c r="E10" s="54">
        <v>1700514.9899999946</v>
      </c>
      <c r="F10" s="54">
        <v>-3122280.5399999991</v>
      </c>
      <c r="G10" s="54">
        <v>-2579510.4200000018</v>
      </c>
      <c r="H10" s="54">
        <v>-238736.64000000805</v>
      </c>
      <c r="I10" s="54">
        <v>-9551678.8799999952</v>
      </c>
      <c r="J10" s="54">
        <v>-485387.45000001043</v>
      </c>
      <c r="K10" s="54">
        <v>4263934.2800000012</v>
      </c>
      <c r="L10" s="54">
        <v>4020973.8299999982</v>
      </c>
      <c r="M10" s="54">
        <v>5411910.0300000003</v>
      </c>
      <c r="N10" s="54">
        <v>5597139.6000000089</v>
      </c>
      <c r="O10" s="54">
        <v>2916538.2800000012</v>
      </c>
      <c r="P10" s="54">
        <v>616542.55999998748</v>
      </c>
      <c r="Q10" s="54">
        <v>-514202.95000000298</v>
      </c>
      <c r="R10" s="54">
        <v>828885.98000000417</v>
      </c>
      <c r="S10" s="54">
        <v>541661.68999998271</v>
      </c>
      <c r="T10" s="54">
        <v>224143.92000001669</v>
      </c>
      <c r="U10" s="54">
        <v>1101908.2100000083</v>
      </c>
      <c r="V10" s="54">
        <v>-1891421.77</v>
      </c>
      <c r="W10" s="54">
        <v>311019.62</v>
      </c>
      <c r="X10" s="42"/>
    </row>
    <row r="11" spans="1:24" s="38" customFormat="1">
      <c r="A11" s="49" t="s">
        <v>130</v>
      </c>
      <c r="B11" s="58">
        <f t="shared" ref="B11:L11" si="0">SUM(B5:B10)</f>
        <v>22029351.256000008</v>
      </c>
      <c r="C11" s="58">
        <f t="shared" si="0"/>
        <v>-3716408.0399999879</v>
      </c>
      <c r="D11" s="58">
        <f t="shared" si="0"/>
        <v>11445015.989999983</v>
      </c>
      <c r="E11" s="58">
        <f t="shared" si="0"/>
        <v>9426532.7700000405</v>
      </c>
      <c r="F11" s="58">
        <f t="shared" si="0"/>
        <v>-3526526.6399999894</v>
      </c>
      <c r="G11" s="58">
        <f t="shared" si="0"/>
        <v>-10717007.419999935</v>
      </c>
      <c r="H11" s="58">
        <f t="shared" si="0"/>
        <v>-2490507.240000017</v>
      </c>
      <c r="I11" s="58">
        <f t="shared" si="0"/>
        <v>-10471638.859999977</v>
      </c>
      <c r="J11" s="58">
        <f t="shared" si="0"/>
        <v>6077702.8399999812</v>
      </c>
      <c r="K11" s="58">
        <f t="shared" si="0"/>
        <v>5348194.8299999982</v>
      </c>
      <c r="L11" s="58">
        <f t="shared" si="0"/>
        <v>-2493804.5199999958</v>
      </c>
      <c r="M11" s="58">
        <f>SUM(M5:M10)</f>
        <v>6486695.409999988</v>
      </c>
      <c r="N11" s="58">
        <f t="shared" ref="N11:P11" si="1">SUM(N5:N10)</f>
        <v>12438903.510000009</v>
      </c>
      <c r="O11" s="58">
        <f t="shared" si="1"/>
        <v>9137151.8599999957</v>
      </c>
      <c r="P11" s="58">
        <f t="shared" si="1"/>
        <v>13348576.109999992</v>
      </c>
      <c r="Q11" s="58">
        <f>SUM(Q5:Q10)</f>
        <v>14887756.349999979</v>
      </c>
      <c r="R11" s="58">
        <f>SUM(R5:R10)</f>
        <v>11427467.850000024</v>
      </c>
      <c r="S11" s="58">
        <f>SUM(S5:S10)</f>
        <v>-443439.72000005096</v>
      </c>
      <c r="T11" s="58">
        <f t="shared" ref="T11:W11" si="2">SUM(T5:T10)</f>
        <v>5471806.5599999577</v>
      </c>
      <c r="U11" s="58">
        <f t="shared" si="2"/>
        <v>1682975.9099999964</v>
      </c>
      <c r="V11" s="58">
        <f t="shared" si="2"/>
        <v>-21168732.970000058</v>
      </c>
      <c r="W11" s="58">
        <f t="shared" si="2"/>
        <v>-21635138.059999961</v>
      </c>
      <c r="X11" s="42"/>
    </row>
    <row r="12" spans="1:24" s="38" customFormat="1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s="38" customFormat="1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s="38" customFormat="1">
      <c r="B14" s="102" t="s">
        <v>2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  <c r="X14" s="42"/>
    </row>
    <row r="15" spans="1:24" s="38" customFormat="1">
      <c r="B15" s="105" t="s">
        <v>180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  <c r="X15" s="42"/>
    </row>
    <row r="16" spans="1:24" s="38" customFormat="1">
      <c r="A16" s="52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f>P4</f>
        <v>2016</v>
      </c>
      <c r="Q16" s="36">
        <f>Q4</f>
        <v>2017</v>
      </c>
      <c r="R16" s="36">
        <f>R4</f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  <c r="X16" s="42"/>
    </row>
    <row r="17" spans="1:24" s="38" customFormat="1">
      <c r="A17" s="18" t="s">
        <v>128</v>
      </c>
      <c r="B17" s="59">
        <f>B5/Population_Bevolking!B5</f>
        <v>29.356383776947233</v>
      </c>
      <c r="C17" s="59">
        <f>C5/Population_Bevolking!C5</f>
        <v>-74.978645642744979</v>
      </c>
      <c r="D17" s="59">
        <f>D5/Population_Bevolking!D5</f>
        <v>6.2253733601957313</v>
      </c>
      <c r="E17" s="59">
        <f>E5/Population_Bevolking!E5</f>
        <v>40.67889700882229</v>
      </c>
      <c r="F17" s="59">
        <f>F5/Population_Bevolking!F5</f>
        <v>-11.781672597224393</v>
      </c>
      <c r="G17" s="59">
        <f>G5/Population_Bevolking!G5</f>
        <v>-40.106357670587471</v>
      </c>
      <c r="H17" s="59">
        <f>H5/Population_Bevolking!H5</f>
        <v>11.726519784290563</v>
      </c>
      <c r="I17" s="59">
        <f>I5/Population_Bevolking!I5</f>
        <v>12.652013958722959</v>
      </c>
      <c r="J17" s="59">
        <f>J5/Population_Bevolking!J5</f>
        <v>14.610384518363947</v>
      </c>
      <c r="K17" s="59">
        <f>K5/Population_Bevolking!K5</f>
        <v>-12.544373095040168</v>
      </c>
      <c r="L17" s="59">
        <f>L5/Population_Bevolking!L5</f>
        <v>-11.934243443954552</v>
      </c>
      <c r="M17" s="59">
        <f>M5/Population_Bevolking!M5</f>
        <v>-2.6568915946707081</v>
      </c>
      <c r="N17" s="60">
        <f>N5/Population_Bevolking!N5</f>
        <v>9.2908351100934432</v>
      </c>
      <c r="O17" s="60">
        <f>O5/Population_Bevolking!O5</f>
        <v>13.552518825301204</v>
      </c>
      <c r="P17" s="60">
        <f>P5/Population_Bevolking!P5</f>
        <v>32.035303889160225</v>
      </c>
      <c r="Q17" s="60">
        <f>Q5/Population_Bevolking!Q5</f>
        <v>33.447984276358611</v>
      </c>
      <c r="R17" s="60">
        <f>R5/Population_Bevolking!R5</f>
        <v>30.270165280860901</v>
      </c>
      <c r="S17" s="60">
        <f>S5/Population_Bevolking!S5</f>
        <v>13.112071317413807</v>
      </c>
      <c r="T17" s="60">
        <f>T5/Population_Bevolking!T5</f>
        <v>17.549204099216997</v>
      </c>
      <c r="U17" s="60">
        <f>U5/Population_Bevolking!U5</f>
        <v>0.31011297211403527</v>
      </c>
      <c r="V17" s="60">
        <f>V5/Population_Bevolking!V5</f>
        <v>-43.126450946194595</v>
      </c>
      <c r="W17" s="60">
        <f>W5/Population_Bevolking!W5</f>
        <v>-58.696236369036569</v>
      </c>
      <c r="X17" s="42"/>
    </row>
    <row r="18" spans="1:24" s="38" customFormat="1">
      <c r="A18" s="18" t="s">
        <v>129</v>
      </c>
      <c r="B18" s="59">
        <f>B6/Population_Bevolking!B6</f>
        <v>3.4589424617625637</v>
      </c>
      <c r="C18" s="59">
        <f>C6/Population_Bevolking!C6</f>
        <v>7.2455564725030834</v>
      </c>
      <c r="D18" s="59">
        <f>D6/Population_Bevolking!D6</f>
        <v>-10.043765488096922</v>
      </c>
      <c r="E18" s="59">
        <f>E6/Population_Bevolking!E6</f>
        <v>3.4387862711372534</v>
      </c>
      <c r="F18" s="59">
        <f>F6/Population_Bevolking!F6</f>
        <v>0.19205406919581472</v>
      </c>
      <c r="G18" s="59">
        <f>G6/Population_Bevolking!G6</f>
        <v>-6.4107442755290531</v>
      </c>
      <c r="H18" s="59">
        <f>H6/Population_Bevolking!H6</f>
        <v>-11.29641963223756</v>
      </c>
      <c r="I18" s="59">
        <f>I6/Population_Bevolking!I6</f>
        <v>-8.2977570266367184</v>
      </c>
      <c r="J18" s="59">
        <f>J6/Population_Bevolking!J6</f>
        <v>13.27570203171582</v>
      </c>
      <c r="K18" s="59">
        <f>K6/Population_Bevolking!K6</f>
        <v>0.60738654808763304</v>
      </c>
      <c r="L18" s="59">
        <f>L6/Population_Bevolking!L6</f>
        <v>-13.551316478516545</v>
      </c>
      <c r="M18" s="59">
        <f>M6/Population_Bevolking!M6</f>
        <v>3.9732968048151669</v>
      </c>
      <c r="N18" s="60">
        <f>N6/Population_Bevolking!N6</f>
        <v>5.8063760786036713</v>
      </c>
      <c r="O18" s="60">
        <f>O6/Population_Bevolking!O6</f>
        <v>-5.3318023983170644</v>
      </c>
      <c r="P18" s="60">
        <f>P6/Population_Bevolking!P6</f>
        <v>1.9470001787817781</v>
      </c>
      <c r="Q18" s="60">
        <f>Q6/Population_Bevolking!Q6</f>
        <v>15.619257294913137</v>
      </c>
      <c r="R18" s="60">
        <f>R6/Population_Bevolking!R6</f>
        <v>-6.4660742721196893</v>
      </c>
      <c r="S18" s="60">
        <f>S6/Population_Bevolking!S6</f>
        <v>-2.9195654053469813</v>
      </c>
      <c r="T18" s="60">
        <f>T6/Population_Bevolking!T6</f>
        <v>-1.7629645661184876</v>
      </c>
      <c r="U18" s="60">
        <f>U6/Population_Bevolking!U6</f>
        <v>-5.7907639985859092</v>
      </c>
      <c r="V18" s="60">
        <f>V6/Population_Bevolking!V6</f>
        <v>-22.115716681388747</v>
      </c>
      <c r="W18" s="60">
        <f>W6/Population_Bevolking!W6</f>
        <v>-6.2194768073585314</v>
      </c>
      <c r="X18" s="42"/>
    </row>
    <row r="19" spans="1:24" s="38" customFormat="1">
      <c r="A19" s="18" t="s">
        <v>182</v>
      </c>
      <c r="B19" s="59">
        <f>B7/Population_Bevolking!B7</f>
        <v>6.9338266305921756</v>
      </c>
      <c r="C19" s="59">
        <f>C7/Population_Bevolking!C7</f>
        <v>2.3076354628508184</v>
      </c>
      <c r="D19" s="59">
        <f>D7/Population_Bevolking!D7</f>
        <v>16.029183443974802</v>
      </c>
      <c r="E19" s="59">
        <f>E7/Population_Bevolking!E7</f>
        <v>-22.827668615205116</v>
      </c>
      <c r="F19" s="59">
        <f>F7/Population_Bevolking!F7</f>
        <v>5.1571800845767584</v>
      </c>
      <c r="G19" s="59">
        <f>G7/Population_Bevolking!G7</f>
        <v>2.0186776430355158</v>
      </c>
      <c r="H19" s="59">
        <f>H7/Population_Bevolking!H7</f>
        <v>-5.5070749795576184</v>
      </c>
      <c r="I19" s="59">
        <f>I7/Population_Bevolking!I7</f>
        <v>-7.8716500203210158</v>
      </c>
      <c r="J19" s="59">
        <f>J7/Population_Bevolking!J7</f>
        <v>-2.8440015157068279</v>
      </c>
      <c r="K19" s="59">
        <f>K7/Population_Bevolking!K7</f>
        <v>8.6096299996637935</v>
      </c>
      <c r="L19" s="59">
        <f>L7/Population_Bevolking!L7</f>
        <v>-2.6788496050597033</v>
      </c>
      <c r="M19" s="59">
        <f>M7/Population_Bevolking!M7</f>
        <v>2.002254398406297</v>
      </c>
      <c r="N19" s="60">
        <f>N7/Population_Bevolking!N7</f>
        <v>4.687204331356007</v>
      </c>
      <c r="O19" s="60">
        <f>O7/Population_Bevolking!O7</f>
        <v>6.2406535597070878</v>
      </c>
      <c r="P19" s="60">
        <f>P7/Population_Bevolking!P7</f>
        <v>7.5206713488672587</v>
      </c>
      <c r="Q19" s="60">
        <f>Q7/Population_Bevolking!Q7</f>
        <v>10.420560639406807</v>
      </c>
      <c r="R19" s="60">
        <f>R7/Population_Bevolking!R7</f>
        <v>6.8240781756925912</v>
      </c>
      <c r="S19" s="60">
        <f>S7/Population_Bevolking!S7</f>
        <v>-16.313503911256536</v>
      </c>
      <c r="T19" s="60">
        <f>T7/Population_Bevolking!T7</f>
        <v>1.7701974060735848</v>
      </c>
      <c r="U19" s="60">
        <f>U7/Population_Bevolking!U7</f>
        <v>9.8188114649569513</v>
      </c>
      <c r="V19" s="60">
        <f>V7/Population_Bevolking!V7</f>
        <v>-4.855333026315745</v>
      </c>
      <c r="W19" s="60">
        <f>W7/Population_Bevolking!W7</f>
        <v>-15.664306972495993</v>
      </c>
      <c r="X19" s="42"/>
    </row>
    <row r="20" spans="1:24" s="38" customFormat="1">
      <c r="A20" s="18" t="s">
        <v>133</v>
      </c>
      <c r="B20" s="59">
        <f>B8/Population_Bevolking!B8</f>
        <v>2.7448044384311392</v>
      </c>
      <c r="C20" s="59">
        <f>C8/Population_Bevolking!C8</f>
        <v>20.480759750087302</v>
      </c>
      <c r="D20" s="59">
        <f>D8/Population_Bevolking!D8</f>
        <v>8.5577787375105139</v>
      </c>
      <c r="E20" s="59">
        <f>E8/Population_Bevolking!E8</f>
        <v>7.9891883629575426</v>
      </c>
      <c r="F20" s="59">
        <f>F8/Population_Bevolking!F8</f>
        <v>5.5082634568778088</v>
      </c>
      <c r="G20" s="59">
        <f>G8/Population_Bevolking!G8</f>
        <v>5.8326452315574793</v>
      </c>
      <c r="H20" s="59">
        <f>H8/Population_Bevolking!H8</f>
        <v>2.2542092522451043</v>
      </c>
      <c r="I20" s="59">
        <f>I8/Population_Bevolking!I8</f>
        <v>0.25567278982706843</v>
      </c>
      <c r="J20" s="59">
        <f>J8/Population_Bevolking!J8</f>
        <v>0.89684923865517741</v>
      </c>
      <c r="K20" s="59">
        <f>K8/Population_Bevolking!K8</f>
        <v>-1.7694395460823338</v>
      </c>
      <c r="L20" s="59">
        <f>L8/Population_Bevolking!L8</f>
        <v>-1.3325575524742315</v>
      </c>
      <c r="M20" s="59">
        <f>M8/Population_Bevolking!M8</f>
        <v>2.667069786750579</v>
      </c>
      <c r="N20" s="60">
        <f>N8/Population_Bevolking!N8</f>
        <v>0.69345683304721972</v>
      </c>
      <c r="O20" s="60">
        <f>O8/Population_Bevolking!O8</f>
        <v>-1.8798323578866845</v>
      </c>
      <c r="P20" s="60">
        <f>P8/Population_Bevolking!P8</f>
        <v>1.6937327159256779</v>
      </c>
      <c r="Q20" s="60">
        <f>Q8/Population_Bevolking!Q8</f>
        <v>3.7227396060958449</v>
      </c>
      <c r="R20" s="60">
        <f>R8/Population_Bevolking!R8</f>
        <v>6.7492327710296927</v>
      </c>
      <c r="S20" s="60">
        <f>S8/Population_Bevolking!S8</f>
        <v>9.103908213273705</v>
      </c>
      <c r="T20" s="60">
        <f>T8/Population_Bevolking!T8</f>
        <v>1.5350823151214938</v>
      </c>
      <c r="U20" s="60">
        <f>U8/Population_Bevolking!U8</f>
        <v>3.3402090963114142</v>
      </c>
      <c r="V20" s="60">
        <f>V8/Population_Bevolking!V8</f>
        <v>-7.3143116361033096</v>
      </c>
      <c r="W20" s="60">
        <f>W8/Population_Bevolking!W8</f>
        <v>-8.1703999618629251</v>
      </c>
      <c r="X20" s="42"/>
    </row>
    <row r="21" spans="1:24" s="38" customFormat="1">
      <c r="A21" s="18" t="s">
        <v>134</v>
      </c>
      <c r="B21" s="59">
        <f>B9/Population_Bevolking!B9</f>
        <v>18.839837558572626</v>
      </c>
      <c r="C21" s="59">
        <f>C9/Population_Bevolking!C9</f>
        <v>0</v>
      </c>
      <c r="D21" s="59">
        <f>D9/Population_Bevolking!D9</f>
        <v>6.277569927857213</v>
      </c>
      <c r="E21" s="59">
        <f>E9/Population_Bevolking!E9</f>
        <v>10.526940927937453</v>
      </c>
      <c r="F21" s="59">
        <f>F9/Population_Bevolking!F9</f>
        <v>3.8820641161939751</v>
      </c>
      <c r="G21" s="59">
        <f>G9/Population_Bevolking!G9</f>
        <v>6.8942353205222684</v>
      </c>
      <c r="H21" s="59">
        <f>H9/Population_Bevolking!H9</f>
        <v>-15.422959851392054</v>
      </c>
      <c r="I21" s="59">
        <f>I9/Population_Bevolking!I9</f>
        <v>-5.6267951173171147</v>
      </c>
      <c r="J21" s="59">
        <f>J9/Population_Bevolking!J9</f>
        <v>6.6589139054092881</v>
      </c>
      <c r="K21" s="59">
        <f>K9/Population_Bevolking!K9</f>
        <v>18.217278191184853</v>
      </c>
      <c r="L21" s="59">
        <f>L9/Population_Bevolking!L9</f>
        <v>0.46398056909977659</v>
      </c>
      <c r="M21" s="59">
        <f>M9/Population_Bevolking!M9</f>
        <v>0.72493451975165979</v>
      </c>
      <c r="N21" s="60">
        <f>N9/Population_Bevolking!N9</f>
        <v>15.040292703398631</v>
      </c>
      <c r="O21" s="60">
        <f>O9/Population_Bevolking!O9</f>
        <v>19.171959019397768</v>
      </c>
      <c r="P21" s="60">
        <f>P9/Population_Bevolking!P9</f>
        <v>13.511756436670431</v>
      </c>
      <c r="Q21" s="60">
        <f>Q9/Population_Bevolking!Q9</f>
        <v>2.2404373396733863</v>
      </c>
      <c r="R21" s="60">
        <f>R9/Population_Bevolking!R9</f>
        <v>10.27591992805605</v>
      </c>
      <c r="S21" s="60">
        <f>S9/Population_Bevolking!S9</f>
        <v>-9.9570000885251151</v>
      </c>
      <c r="T21" s="60">
        <f>T9/Population_Bevolking!T9</f>
        <v>1.5678681626928792</v>
      </c>
      <c r="U21" s="60">
        <f>U9/Population_Bevolking!U9</f>
        <v>-6.2440073616157319</v>
      </c>
      <c r="V21" s="60">
        <f>V9/Population_Bevolking!V9</f>
        <v>-1.8866420169869116</v>
      </c>
      <c r="W21" s="60">
        <f>W9/Population_Bevolking!W9</f>
        <v>5.8737109192336252</v>
      </c>
      <c r="X21" s="42"/>
    </row>
    <row r="22" spans="1:24" s="38" customFormat="1">
      <c r="A22" s="18" t="s">
        <v>135</v>
      </c>
      <c r="B22" s="59">
        <f>B10/Population_Bevolking!B10</f>
        <v>69.431403266184844</v>
      </c>
      <c r="C22" s="59">
        <f>C10/Population_Bevolking!C10</f>
        <v>49.15039639563156</v>
      </c>
      <c r="D22" s="59">
        <f>D10/Population_Bevolking!D10</f>
        <v>42.345792986302683</v>
      </c>
      <c r="E22" s="59">
        <f>E10/Population_Bevolking!E10</f>
        <v>10.20803062682335</v>
      </c>
      <c r="F22" s="59">
        <f>F10/Population_Bevolking!F10</f>
        <v>-18.478859763856416</v>
      </c>
      <c r="G22" s="59">
        <f>G10/Population_Bevolking!G10</f>
        <v>-15.049125584868685</v>
      </c>
      <c r="H22" s="59">
        <f>H10/Population_Bevolking!H10</f>
        <v>-1.3654265516689623</v>
      </c>
      <c r="I22" s="59">
        <f>I10/Population_Bevolking!I10</f>
        <v>-53.411463720139544</v>
      </c>
      <c r="J22" s="59">
        <f>J10/Population_Bevolking!J10</f>
        <v>-2.6469951955850122</v>
      </c>
      <c r="K22" s="59">
        <f>K10/Population_Bevolking!K10</f>
        <v>22.500260044536855</v>
      </c>
      <c r="L22" s="59">
        <f>L10/Population_Bevolking!L10</f>
        <v>20.95457725780394</v>
      </c>
      <c r="M22" s="59">
        <f>M10/Population_Bevolking!M10</f>
        <v>27.730915617089742</v>
      </c>
      <c r="N22" s="60">
        <f>N10/Population_Bevolking!N10</f>
        <v>28.410722407211935</v>
      </c>
      <c r="O22" s="60">
        <f>O10/Population_Bevolking!O10</f>
        <v>14.819055332554246</v>
      </c>
      <c r="P22" s="60">
        <f>P10/Population_Bevolking!P10</f>
        <v>3.0896955118567337</v>
      </c>
      <c r="Q22" s="60">
        <f>Q10/Population_Bevolking!Q10</f>
        <v>-2.5639510648164454</v>
      </c>
      <c r="R22" s="60">
        <f>R10/Population_Bevolking!R10</f>
        <v>4.120264548423517</v>
      </c>
      <c r="S22" s="60">
        <f>S10/Population_Bevolking!S10</f>
        <v>2.6744895298943989</v>
      </c>
      <c r="T22" s="60">
        <f>T10/Population_Bevolking!T10</f>
        <v>1.1044183846427564</v>
      </c>
      <c r="U22" s="60">
        <f>U10/Population_Bevolking!U10</f>
        <v>5.4648386696820426</v>
      </c>
      <c r="V22" s="60">
        <f>V10/Population_Bevolking!V10</f>
        <v>-9.3977619830768688</v>
      </c>
      <c r="W22" s="60">
        <f>W10/Population_Bevolking!W10</f>
        <v>1.5389544676345139</v>
      </c>
      <c r="X22" s="42"/>
    </row>
    <row r="23" spans="1:24" s="38" customFormat="1">
      <c r="A23" s="49" t="s">
        <v>130</v>
      </c>
      <c r="B23" s="61">
        <f t="shared" ref="B23" si="3">SUM(B17:B22)</f>
        <v>130.76519813249058</v>
      </c>
      <c r="C23" s="61">
        <f t="shared" ref="C23" si="4">SUM(C17:C22)</f>
        <v>4.2057024383277763</v>
      </c>
      <c r="D23" s="61">
        <f t="shared" ref="D23" si="5">SUM(D17:D22)</f>
        <v>69.391932967744026</v>
      </c>
      <c r="E23" s="61">
        <f t="shared" ref="E23" si="6">SUM(E17:E22)</f>
        <v>50.014174582472769</v>
      </c>
      <c r="F23" s="61">
        <f t="shared" ref="F23" si="7">SUM(F17:F22)</f>
        <v>-15.520970634236452</v>
      </c>
      <c r="G23" s="61">
        <f t="shared" ref="G23" si="8">SUM(G17:G22)</f>
        <v>-46.820669335869944</v>
      </c>
      <c r="H23" s="61">
        <f t="shared" ref="H23" si="9">SUM(H17:H22)</f>
        <v>-19.611151978320528</v>
      </c>
      <c r="I23" s="61">
        <f t="shared" ref="I23" si="10">SUM(I17:I22)</f>
        <v>-62.299979135864362</v>
      </c>
      <c r="J23" s="61">
        <f t="shared" ref="J23" si="11">SUM(J17:J22)</f>
        <v>29.950852982852389</v>
      </c>
      <c r="K23" s="61">
        <f t="shared" ref="K23" si="12">SUM(K17:K22)</f>
        <v>35.620742142350636</v>
      </c>
      <c r="L23" s="61">
        <f t="shared" ref="L23" si="13">SUM(L17:L22)</f>
        <v>-8.078409253101313</v>
      </c>
      <c r="M23" s="61">
        <f t="shared" ref="M23" si="14">SUM(M17:M22)</f>
        <v>34.44157953214274</v>
      </c>
      <c r="N23" s="61">
        <f t="shared" ref="N23" si="15">SUM(N17:N22)</f>
        <v>63.928887463710907</v>
      </c>
      <c r="O23" s="61">
        <f>SUM(O17:O22)</f>
        <v>46.572551980756558</v>
      </c>
      <c r="P23" s="61">
        <f>SUM(P17:P22)</f>
        <v>59.798160081262104</v>
      </c>
      <c r="Q23" s="61">
        <f>SUM(Q17:Q22)</f>
        <v>62.887028091631343</v>
      </c>
      <c r="R23" s="61">
        <f>SUM(R17:R22)</f>
        <v>51.773586431943059</v>
      </c>
      <c r="S23" s="61">
        <f>SUM(S17:S22)</f>
        <v>-4.2996003445467208</v>
      </c>
      <c r="T23" s="61">
        <f t="shared" ref="T23:W23" si="16">SUM(T17:T22)</f>
        <v>21.763805801629221</v>
      </c>
      <c r="U23" s="61">
        <f t="shared" si="16"/>
        <v>6.8992008428628022</v>
      </c>
      <c r="V23" s="61">
        <f t="shared" si="16"/>
        <v>-88.696216290066189</v>
      </c>
      <c r="W23" s="61">
        <f t="shared" si="16"/>
        <v>-81.33775472388588</v>
      </c>
      <c r="X23" s="42"/>
    </row>
    <row r="24" spans="1:24" s="38" customFormat="1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1:24" s="38" customFormat="1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spans="1:24" s="38" customFormat="1">
      <c r="B26" s="102" t="s">
        <v>58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  <c r="X26" s="42"/>
    </row>
    <row r="27" spans="1:24" s="38" customFormat="1">
      <c r="B27" s="105" t="s">
        <v>181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  <c r="X27" s="42"/>
    </row>
    <row r="28" spans="1:24" s="65" customFormat="1">
      <c r="A28" s="64"/>
      <c r="B28" s="37">
        <v>2002</v>
      </c>
      <c r="C28" s="37">
        <v>2003</v>
      </c>
      <c r="D28" s="37">
        <v>2004</v>
      </c>
      <c r="E28" s="37">
        <v>2005</v>
      </c>
      <c r="F28" s="37">
        <v>2006</v>
      </c>
      <c r="G28" s="37">
        <v>2007</v>
      </c>
      <c r="H28" s="37">
        <v>2008</v>
      </c>
      <c r="I28" s="37">
        <v>2009</v>
      </c>
      <c r="J28" s="37">
        <v>2010</v>
      </c>
      <c r="K28" s="37">
        <v>2011</v>
      </c>
      <c r="L28" s="37">
        <v>2012</v>
      </c>
      <c r="M28" s="37">
        <v>2013</v>
      </c>
      <c r="N28" s="37">
        <v>2014</v>
      </c>
      <c r="O28" s="37">
        <v>2015</v>
      </c>
      <c r="P28" s="37">
        <v>2016</v>
      </c>
      <c r="Q28" s="37">
        <v>2017</v>
      </c>
      <c r="R28" s="37">
        <v>2018</v>
      </c>
      <c r="S28" s="37">
        <v>2019</v>
      </c>
      <c r="T28" s="37">
        <v>2020</v>
      </c>
      <c r="U28" s="37">
        <v>2021</v>
      </c>
      <c r="V28" s="37">
        <v>2022</v>
      </c>
      <c r="W28" s="37">
        <v>2023</v>
      </c>
      <c r="X28" s="43"/>
    </row>
    <row r="29" spans="1:24" s="38" customFormat="1">
      <c r="A29" s="18" t="s">
        <v>128</v>
      </c>
      <c r="B29" s="54">
        <f>B5-Recettes_Ontvangsten!B5+Dépenses_Uitgaven!B5</f>
        <v>0</v>
      </c>
      <c r="C29" s="54">
        <f>C5-Recettes_Ontvangsten!C5+Dépenses_Uitgaven!C5</f>
        <v>0</v>
      </c>
      <c r="D29" s="54">
        <f>D5-Recettes_Ontvangsten!D5+Dépenses_Uitgaven!D5</f>
        <v>0</v>
      </c>
      <c r="E29" s="54">
        <f>E5-Recettes_Ontvangsten!E5+Dépenses_Uitgaven!E5</f>
        <v>0</v>
      </c>
      <c r="F29" s="54">
        <f>F5-Recettes_Ontvangsten!F5+Dépenses_Uitgaven!F5</f>
        <v>0</v>
      </c>
      <c r="G29" s="54">
        <f>G5-Recettes_Ontvangsten!G5+Dépenses_Uitgaven!G5</f>
        <v>0</v>
      </c>
      <c r="H29" s="54">
        <f>H5-Recettes_Ontvangsten!H5+Dépenses_Uitgaven!H5</f>
        <v>0</v>
      </c>
      <c r="I29" s="54">
        <f>I5-Recettes_Ontvangsten!I5+Dépenses_Uitgaven!I5</f>
        <v>0</v>
      </c>
      <c r="J29" s="54">
        <f>J5-Recettes_Ontvangsten!J5+Dépenses_Uitgaven!J5</f>
        <v>0</v>
      </c>
      <c r="K29" s="54">
        <f>K5-Recettes_Ontvangsten!K5+Dépenses_Uitgaven!K5</f>
        <v>0</v>
      </c>
      <c r="L29" s="54">
        <f>L5-Recettes_Ontvangsten!L5+Dépenses_Uitgaven!L5</f>
        <v>0</v>
      </c>
      <c r="M29" s="54">
        <f>M5-Recettes_Ontvangsten!M5+Dépenses_Uitgaven!M5</f>
        <v>0</v>
      </c>
      <c r="N29" s="54">
        <f>N5-Recettes_Ontvangsten!N5+Dépenses_Uitgaven!N5</f>
        <v>0</v>
      </c>
      <c r="O29" s="54">
        <f>O5-Recettes_Ontvangsten!O5+Dépenses_Uitgaven!O5</f>
        <v>0</v>
      </c>
      <c r="P29" s="54">
        <f>P5-Recettes_Ontvangsten!P5+Dépenses_Uitgaven!P5</f>
        <v>0</v>
      </c>
      <c r="Q29" s="54">
        <f>Q5-Recettes_Ontvangsten!Q5+Dépenses_Uitgaven!Q5</f>
        <v>0</v>
      </c>
      <c r="R29" s="54">
        <f>R5-Recettes_Ontvangsten!R5+Dépenses_Uitgaven!R5</f>
        <v>0</v>
      </c>
      <c r="S29" s="54">
        <f>S5-Recettes_Ontvangsten!S5+Dépenses_Uitgaven!S5</f>
        <v>0</v>
      </c>
      <c r="T29" s="54">
        <f>T5-Recettes_Ontvangsten!T5+Dépenses_Uitgaven!T5</f>
        <v>0</v>
      </c>
      <c r="U29" s="54">
        <f>U5-Recettes_Ontvangsten!U5+Dépenses_Uitgaven!U5</f>
        <v>0</v>
      </c>
      <c r="V29" s="54">
        <f>V5-Recettes_Ontvangsten!V5+Dépenses_Uitgaven!V5</f>
        <v>0</v>
      </c>
      <c r="W29" s="54">
        <f>W5-Recettes_Ontvangsten!W5+Dépenses_Uitgaven!W5</f>
        <v>0</v>
      </c>
      <c r="X29" s="42"/>
    </row>
    <row r="30" spans="1:24" s="38" customFormat="1">
      <c r="A30" s="18" t="s">
        <v>129</v>
      </c>
      <c r="B30" s="54">
        <f>B6-Recettes_Ontvangsten!B6+Dépenses_Uitgaven!B6</f>
        <v>0</v>
      </c>
      <c r="C30" s="54">
        <f>C6-Recettes_Ontvangsten!C6+Dépenses_Uitgaven!C6</f>
        <v>0</v>
      </c>
      <c r="D30" s="54">
        <f>D6-Recettes_Ontvangsten!D6+Dépenses_Uitgaven!D6</f>
        <v>0</v>
      </c>
      <c r="E30" s="54">
        <f>E6-Recettes_Ontvangsten!E6+Dépenses_Uitgaven!E6</f>
        <v>0</v>
      </c>
      <c r="F30" s="54">
        <f>F6-Recettes_Ontvangsten!F6+Dépenses_Uitgaven!F6</f>
        <v>0</v>
      </c>
      <c r="G30" s="54">
        <f>G6-Recettes_Ontvangsten!G6+Dépenses_Uitgaven!G6</f>
        <v>0</v>
      </c>
      <c r="H30" s="54">
        <f>H6-Recettes_Ontvangsten!H6+Dépenses_Uitgaven!H6</f>
        <v>0</v>
      </c>
      <c r="I30" s="54">
        <f>I6-Recettes_Ontvangsten!I6+Dépenses_Uitgaven!I6</f>
        <v>0</v>
      </c>
      <c r="J30" s="54">
        <f>J6-Recettes_Ontvangsten!J6+Dépenses_Uitgaven!J6</f>
        <v>0</v>
      </c>
      <c r="K30" s="54">
        <f>K6-Recettes_Ontvangsten!K6+Dépenses_Uitgaven!K6</f>
        <v>0</v>
      </c>
      <c r="L30" s="54">
        <f>L6-Recettes_Ontvangsten!L6+Dépenses_Uitgaven!L6</f>
        <v>0</v>
      </c>
      <c r="M30" s="54">
        <f>M6-Recettes_Ontvangsten!M6+Dépenses_Uitgaven!M6</f>
        <v>0</v>
      </c>
      <c r="N30" s="54">
        <f>N6-Recettes_Ontvangsten!N6+Dépenses_Uitgaven!N6</f>
        <v>0</v>
      </c>
      <c r="O30" s="54">
        <f>O6-Recettes_Ontvangsten!O6+Dépenses_Uitgaven!O6</f>
        <v>0</v>
      </c>
      <c r="P30" s="54">
        <f>P6-Recettes_Ontvangsten!P6+Dépenses_Uitgaven!P6</f>
        <v>0</v>
      </c>
      <c r="Q30" s="54">
        <f>Q6-Recettes_Ontvangsten!Q6+Dépenses_Uitgaven!Q6</f>
        <v>0</v>
      </c>
      <c r="R30" s="54">
        <f>R6-Recettes_Ontvangsten!R6+Dépenses_Uitgaven!R6</f>
        <v>0</v>
      </c>
      <c r="S30" s="54">
        <f>S6-Recettes_Ontvangsten!S6+Dépenses_Uitgaven!S6</f>
        <v>0</v>
      </c>
      <c r="T30" s="54">
        <f>T6-Recettes_Ontvangsten!T6+Dépenses_Uitgaven!T6</f>
        <v>0</v>
      </c>
      <c r="U30" s="54">
        <f>U6-Recettes_Ontvangsten!U6+Dépenses_Uitgaven!U6</f>
        <v>0</v>
      </c>
      <c r="V30" s="54">
        <f>V6-Recettes_Ontvangsten!V6+Dépenses_Uitgaven!V6</f>
        <v>0</v>
      </c>
      <c r="W30" s="54">
        <f>W6-Recettes_Ontvangsten!W6+Dépenses_Uitgaven!W6</f>
        <v>0</v>
      </c>
      <c r="X30" s="42"/>
    </row>
    <row r="31" spans="1:24" s="38" customFormat="1">
      <c r="A31" s="18" t="s">
        <v>182</v>
      </c>
      <c r="B31" s="54">
        <f>B7-Recettes_Ontvangsten!B7+Dépenses_Uitgaven!B7</f>
        <v>0</v>
      </c>
      <c r="C31" s="54">
        <f>C7-Recettes_Ontvangsten!C7+Dépenses_Uitgaven!C7</f>
        <v>0</v>
      </c>
      <c r="D31" s="54">
        <f>D7-Recettes_Ontvangsten!D7+Dépenses_Uitgaven!D7</f>
        <v>0</v>
      </c>
      <c r="E31" s="54">
        <f>E7-Recettes_Ontvangsten!E7+Dépenses_Uitgaven!E7</f>
        <v>0</v>
      </c>
      <c r="F31" s="54">
        <f>F7-Recettes_Ontvangsten!F7+Dépenses_Uitgaven!F7</f>
        <v>0</v>
      </c>
      <c r="G31" s="54">
        <f>G7-Recettes_Ontvangsten!G7+Dépenses_Uitgaven!G7</f>
        <v>0</v>
      </c>
      <c r="H31" s="54">
        <f>H7-Recettes_Ontvangsten!H7+Dépenses_Uitgaven!H7</f>
        <v>0</v>
      </c>
      <c r="I31" s="54">
        <f>I7-Recettes_Ontvangsten!I7+Dépenses_Uitgaven!I7</f>
        <v>0</v>
      </c>
      <c r="J31" s="54">
        <f>J7-Recettes_Ontvangsten!J7+Dépenses_Uitgaven!J7</f>
        <v>0</v>
      </c>
      <c r="K31" s="54">
        <f>K7-Recettes_Ontvangsten!K7+Dépenses_Uitgaven!K7</f>
        <v>0</v>
      </c>
      <c r="L31" s="54">
        <f>L7-Recettes_Ontvangsten!L7+Dépenses_Uitgaven!L7</f>
        <v>0</v>
      </c>
      <c r="M31" s="54">
        <f>M7-Recettes_Ontvangsten!M7+Dépenses_Uitgaven!M7</f>
        <v>0</v>
      </c>
      <c r="N31" s="54">
        <f>N7-Recettes_Ontvangsten!N7+Dépenses_Uitgaven!N7</f>
        <v>0</v>
      </c>
      <c r="O31" s="54">
        <f>O7-Recettes_Ontvangsten!O7+Dépenses_Uitgaven!O7</f>
        <v>0</v>
      </c>
      <c r="P31" s="54">
        <f>P7-Recettes_Ontvangsten!P7+Dépenses_Uitgaven!P7</f>
        <v>0</v>
      </c>
      <c r="Q31" s="54">
        <f>Q7-Recettes_Ontvangsten!Q7+Dépenses_Uitgaven!Q7</f>
        <v>0</v>
      </c>
      <c r="R31" s="54">
        <f>R7-Recettes_Ontvangsten!R7+Dépenses_Uitgaven!R7</f>
        <v>0</v>
      </c>
      <c r="S31" s="54">
        <f>S7-Recettes_Ontvangsten!S7+Dépenses_Uitgaven!S7</f>
        <v>0</v>
      </c>
      <c r="T31" s="54">
        <f>T7-Recettes_Ontvangsten!T7+Dépenses_Uitgaven!T7</f>
        <v>0</v>
      </c>
      <c r="U31" s="54">
        <f>U7-Recettes_Ontvangsten!U7+Dépenses_Uitgaven!U7</f>
        <v>0</v>
      </c>
      <c r="V31" s="54">
        <f>V7-Recettes_Ontvangsten!V7+Dépenses_Uitgaven!V7</f>
        <v>0</v>
      </c>
      <c r="W31" s="54">
        <f>W7-Recettes_Ontvangsten!W7+Dépenses_Uitgaven!W7</f>
        <v>0</v>
      </c>
      <c r="X31" s="42"/>
    </row>
    <row r="32" spans="1:24" s="38" customFormat="1">
      <c r="A32" s="18" t="s">
        <v>133</v>
      </c>
      <c r="B32" s="54">
        <f>B8-Recettes_Ontvangsten!B8+Dépenses_Uitgaven!B8</f>
        <v>0</v>
      </c>
      <c r="C32" s="54">
        <f>C8-Recettes_Ontvangsten!C8+Dépenses_Uitgaven!C8</f>
        <v>0</v>
      </c>
      <c r="D32" s="54">
        <f>D8-Recettes_Ontvangsten!D8+Dépenses_Uitgaven!D8</f>
        <v>0</v>
      </c>
      <c r="E32" s="54">
        <f>E8-Recettes_Ontvangsten!E8+Dépenses_Uitgaven!E8</f>
        <v>0</v>
      </c>
      <c r="F32" s="54">
        <f>F8-Recettes_Ontvangsten!F8+Dépenses_Uitgaven!F8</f>
        <v>0</v>
      </c>
      <c r="G32" s="54">
        <f>G8-Recettes_Ontvangsten!G8+Dépenses_Uitgaven!G8</f>
        <v>0</v>
      </c>
      <c r="H32" s="54">
        <f>H8-Recettes_Ontvangsten!H8+Dépenses_Uitgaven!H8</f>
        <v>0</v>
      </c>
      <c r="I32" s="54">
        <f>I8-Recettes_Ontvangsten!I8+Dépenses_Uitgaven!I8</f>
        <v>0</v>
      </c>
      <c r="J32" s="54">
        <f>J8-Recettes_Ontvangsten!J8+Dépenses_Uitgaven!J8</f>
        <v>0</v>
      </c>
      <c r="K32" s="54">
        <f>K8-Recettes_Ontvangsten!K8+Dépenses_Uitgaven!K8</f>
        <v>0</v>
      </c>
      <c r="L32" s="54">
        <f>L8-Recettes_Ontvangsten!L8+Dépenses_Uitgaven!L8</f>
        <v>0</v>
      </c>
      <c r="M32" s="54">
        <f>M8-Recettes_Ontvangsten!M8+Dépenses_Uitgaven!M8</f>
        <v>0</v>
      </c>
      <c r="N32" s="54">
        <f>N8-Recettes_Ontvangsten!N8+Dépenses_Uitgaven!N8</f>
        <v>0</v>
      </c>
      <c r="O32" s="54">
        <f>O8-Recettes_Ontvangsten!O8+Dépenses_Uitgaven!O8</f>
        <v>0</v>
      </c>
      <c r="P32" s="54">
        <f>P8-Recettes_Ontvangsten!P8+Dépenses_Uitgaven!P8</f>
        <v>0</v>
      </c>
      <c r="Q32" s="54">
        <f>Q8-Recettes_Ontvangsten!Q8+Dépenses_Uitgaven!Q8</f>
        <v>0</v>
      </c>
      <c r="R32" s="54">
        <f>R8-Recettes_Ontvangsten!R8+Dépenses_Uitgaven!R8</f>
        <v>0</v>
      </c>
      <c r="S32" s="54">
        <f>S8-Recettes_Ontvangsten!S8+Dépenses_Uitgaven!S8</f>
        <v>0</v>
      </c>
      <c r="T32" s="54">
        <f>T8-Recettes_Ontvangsten!T8+Dépenses_Uitgaven!T8</f>
        <v>0</v>
      </c>
      <c r="U32" s="54">
        <f>U8-Recettes_Ontvangsten!U8+Dépenses_Uitgaven!U8</f>
        <v>0</v>
      </c>
      <c r="V32" s="54">
        <f>V8-Recettes_Ontvangsten!V8+Dépenses_Uitgaven!V8</f>
        <v>0</v>
      </c>
      <c r="W32" s="54">
        <f>W8-Recettes_Ontvangsten!W8+Dépenses_Uitgaven!W8</f>
        <v>0</v>
      </c>
      <c r="X32" s="42"/>
    </row>
    <row r="33" spans="1:24" s="38" customFormat="1">
      <c r="A33" s="18" t="s">
        <v>134</v>
      </c>
      <c r="B33" s="54">
        <f>B9-Recettes_Ontvangsten!B9+Dépenses_Uitgaven!B9</f>
        <v>0</v>
      </c>
      <c r="C33" s="54">
        <f>C9-Recettes_Ontvangsten!C9+Dépenses_Uitgaven!C9</f>
        <v>0</v>
      </c>
      <c r="D33" s="54">
        <f>D9-Recettes_Ontvangsten!D9+Dépenses_Uitgaven!D9</f>
        <v>0</v>
      </c>
      <c r="E33" s="54">
        <f>E9-Recettes_Ontvangsten!E9+Dépenses_Uitgaven!E9</f>
        <v>0</v>
      </c>
      <c r="F33" s="54">
        <f>F9-Recettes_Ontvangsten!F9+Dépenses_Uitgaven!F9</f>
        <v>0</v>
      </c>
      <c r="G33" s="54">
        <f>G9-Recettes_Ontvangsten!G9+Dépenses_Uitgaven!G9</f>
        <v>0</v>
      </c>
      <c r="H33" s="54">
        <f>H9-Recettes_Ontvangsten!H9+Dépenses_Uitgaven!H9</f>
        <v>0</v>
      </c>
      <c r="I33" s="54">
        <f>I9-Recettes_Ontvangsten!I9+Dépenses_Uitgaven!I9</f>
        <v>0</v>
      </c>
      <c r="J33" s="54">
        <f>J9-Recettes_Ontvangsten!J9+Dépenses_Uitgaven!J9</f>
        <v>0</v>
      </c>
      <c r="K33" s="54">
        <f>K9-Recettes_Ontvangsten!K9+Dépenses_Uitgaven!K9</f>
        <v>0</v>
      </c>
      <c r="L33" s="54">
        <f>L9-Recettes_Ontvangsten!L9+Dépenses_Uitgaven!L9</f>
        <v>0</v>
      </c>
      <c r="M33" s="54">
        <f>M9-Recettes_Ontvangsten!M9+Dépenses_Uitgaven!M9</f>
        <v>0</v>
      </c>
      <c r="N33" s="54">
        <f>N9-Recettes_Ontvangsten!N9+Dépenses_Uitgaven!N9</f>
        <v>0</v>
      </c>
      <c r="O33" s="54">
        <f>O9-Recettes_Ontvangsten!O9+Dépenses_Uitgaven!O9</f>
        <v>0</v>
      </c>
      <c r="P33" s="54">
        <f>P9-Recettes_Ontvangsten!P9+Dépenses_Uitgaven!P9</f>
        <v>0</v>
      </c>
      <c r="Q33" s="54">
        <f>Q9-Recettes_Ontvangsten!Q9+Dépenses_Uitgaven!Q9</f>
        <v>0</v>
      </c>
      <c r="R33" s="54">
        <f>R9-Recettes_Ontvangsten!R9+Dépenses_Uitgaven!R9</f>
        <v>0</v>
      </c>
      <c r="S33" s="54">
        <f>S9-Recettes_Ontvangsten!S9+Dépenses_Uitgaven!S9</f>
        <v>0</v>
      </c>
      <c r="T33" s="54">
        <f>T9-Recettes_Ontvangsten!T9+Dépenses_Uitgaven!T9</f>
        <v>0</v>
      </c>
      <c r="U33" s="54">
        <f>U9-Recettes_Ontvangsten!U9+Dépenses_Uitgaven!U9</f>
        <v>0</v>
      </c>
      <c r="V33" s="54">
        <f>V9-Recettes_Ontvangsten!V9+Dépenses_Uitgaven!V9</f>
        <v>0</v>
      </c>
      <c r="W33" s="54">
        <f>W9-Recettes_Ontvangsten!W9+Dépenses_Uitgaven!W9</f>
        <v>0</v>
      </c>
      <c r="X33" s="42"/>
    </row>
    <row r="34" spans="1:24" s="38" customFormat="1">
      <c r="A34" s="18" t="s">
        <v>135</v>
      </c>
      <c r="B34" s="54">
        <f>B10-Recettes_Ontvangsten!B10+Dépenses_Uitgaven!B10</f>
        <v>0</v>
      </c>
      <c r="C34" s="54">
        <f>C10-Recettes_Ontvangsten!C10+Dépenses_Uitgaven!C10</f>
        <v>0</v>
      </c>
      <c r="D34" s="54">
        <f>D10-Recettes_Ontvangsten!D10+Dépenses_Uitgaven!D10</f>
        <v>0</v>
      </c>
      <c r="E34" s="54">
        <f>E10-Recettes_Ontvangsten!E10+Dépenses_Uitgaven!E10</f>
        <v>0</v>
      </c>
      <c r="F34" s="54">
        <f>F10-Recettes_Ontvangsten!F10+Dépenses_Uitgaven!F10</f>
        <v>0</v>
      </c>
      <c r="G34" s="54">
        <f>G10-Recettes_Ontvangsten!G10+Dépenses_Uitgaven!G10</f>
        <v>0</v>
      </c>
      <c r="H34" s="54">
        <f>H10-Recettes_Ontvangsten!H10+Dépenses_Uitgaven!H10</f>
        <v>0</v>
      </c>
      <c r="I34" s="54">
        <f>I10-Recettes_Ontvangsten!I10+Dépenses_Uitgaven!I10</f>
        <v>0</v>
      </c>
      <c r="J34" s="54">
        <f>J10-Recettes_Ontvangsten!J10+Dépenses_Uitgaven!J10</f>
        <v>0</v>
      </c>
      <c r="K34" s="54">
        <f>K10-Recettes_Ontvangsten!K10+Dépenses_Uitgaven!K10</f>
        <v>0</v>
      </c>
      <c r="L34" s="54">
        <f>L10-Recettes_Ontvangsten!L10+Dépenses_Uitgaven!L10</f>
        <v>0</v>
      </c>
      <c r="M34" s="54">
        <f>M10-Recettes_Ontvangsten!M10+Dépenses_Uitgaven!M10</f>
        <v>0</v>
      </c>
      <c r="N34" s="54">
        <f>N10-Recettes_Ontvangsten!N10+Dépenses_Uitgaven!N10</f>
        <v>0</v>
      </c>
      <c r="O34" s="54">
        <f>O10-Recettes_Ontvangsten!O10+Dépenses_Uitgaven!O10</f>
        <v>0</v>
      </c>
      <c r="P34" s="54">
        <f>P10-Recettes_Ontvangsten!P10+Dépenses_Uitgaven!P10</f>
        <v>0</v>
      </c>
      <c r="Q34" s="54">
        <f>Q10-Recettes_Ontvangsten!Q10+Dépenses_Uitgaven!Q10</f>
        <v>0</v>
      </c>
      <c r="R34" s="54">
        <f>R10-Recettes_Ontvangsten!R10+Dépenses_Uitgaven!R10</f>
        <v>0</v>
      </c>
      <c r="S34" s="54">
        <f>S10-Recettes_Ontvangsten!S10+Dépenses_Uitgaven!S10</f>
        <v>0</v>
      </c>
      <c r="T34" s="54">
        <f>T10-Recettes_Ontvangsten!T10+Dépenses_Uitgaven!T10</f>
        <v>0</v>
      </c>
      <c r="U34" s="54">
        <f>U10-Recettes_Ontvangsten!U10+Dépenses_Uitgaven!U10</f>
        <v>0</v>
      </c>
      <c r="V34" s="54">
        <f>V10-Recettes_Ontvangsten!V10+Dépenses_Uitgaven!V10</f>
        <v>0</v>
      </c>
      <c r="W34" s="54">
        <f>W10-Recettes_Ontvangsten!W10+Dépenses_Uitgaven!W10</f>
        <v>0</v>
      </c>
      <c r="X34" s="42"/>
    </row>
    <row r="35" spans="1:24" s="38" customFormat="1">
      <c r="A35" s="49" t="s">
        <v>130</v>
      </c>
      <c r="B35" s="58">
        <f t="shared" ref="B35:N35" si="17">SUM(B29:B34)</f>
        <v>0</v>
      </c>
      <c r="C35" s="58">
        <f t="shared" si="17"/>
        <v>0</v>
      </c>
      <c r="D35" s="58">
        <f t="shared" si="17"/>
        <v>0</v>
      </c>
      <c r="E35" s="58">
        <f t="shared" si="17"/>
        <v>0</v>
      </c>
      <c r="F35" s="58">
        <f t="shared" si="17"/>
        <v>0</v>
      </c>
      <c r="G35" s="58">
        <f t="shared" si="17"/>
        <v>0</v>
      </c>
      <c r="H35" s="58">
        <f t="shared" si="17"/>
        <v>0</v>
      </c>
      <c r="I35" s="58">
        <f t="shared" si="17"/>
        <v>0</v>
      </c>
      <c r="J35" s="58">
        <f t="shared" si="17"/>
        <v>0</v>
      </c>
      <c r="K35" s="58">
        <f t="shared" si="17"/>
        <v>0</v>
      </c>
      <c r="L35" s="58">
        <f t="shared" si="17"/>
        <v>0</v>
      </c>
      <c r="M35" s="58">
        <f t="shared" si="17"/>
        <v>0</v>
      </c>
      <c r="N35" s="58">
        <f t="shared" si="17"/>
        <v>0</v>
      </c>
      <c r="O35" s="58">
        <f t="shared" ref="O35" si="18">SUM(O29:O34)</f>
        <v>0</v>
      </c>
      <c r="P35" s="58">
        <f>P11-Recettes_Ontvangsten!P11+Dépenses_Uitgaven!P11</f>
        <v>0</v>
      </c>
      <c r="Q35" s="58">
        <f>Q11-Recettes_Ontvangsten!Q11+Dépenses_Uitgaven!Q11</f>
        <v>0</v>
      </c>
      <c r="R35" s="58">
        <f>R11-Recettes_Ontvangsten!R11+Dépenses_Uitgaven!R11</f>
        <v>0</v>
      </c>
      <c r="S35" s="58">
        <f>S11-Recettes_Ontvangsten!S11+Dépenses_Uitgaven!S11</f>
        <v>0</v>
      </c>
      <c r="T35" s="58">
        <f>T11-Recettes_Ontvangsten!T11+Dépenses_Uitgaven!T11</f>
        <v>0</v>
      </c>
      <c r="U35" s="58">
        <f>U11-Recettes_Ontvangsten!U11+Dépenses_Uitgaven!U11</f>
        <v>0</v>
      </c>
      <c r="V35" s="58">
        <f>V11-Recettes_Ontvangsten!V11+Dépenses_Uitgaven!V11</f>
        <v>0</v>
      </c>
      <c r="W35" s="58">
        <f>W11-Recettes_Ontvangsten!W11+Dépenses_Uitgaven!W11</f>
        <v>0</v>
      </c>
      <c r="X35" s="42"/>
    </row>
    <row r="36" spans="1:24" s="38" customFormat="1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1:24" s="38" customFormat="1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1:24" s="38" customFormat="1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1:24" s="38" customFormat="1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</sheetData>
  <mergeCells count="6">
    <mergeCell ref="B27:W27"/>
    <mergeCell ref="B2:W2"/>
    <mergeCell ref="B15:W15"/>
    <mergeCell ref="B3:W3"/>
    <mergeCell ref="B14:W14"/>
    <mergeCell ref="B26:W26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24"/>
  <sheetViews>
    <sheetView zoomScaleNormal="100" workbookViewId="0">
      <pane xSplit="1" topLeftCell="B1" activePane="topRight" state="frozen"/>
      <selection activeCell="F10" sqref="F10"/>
      <selection pane="topRight" activeCell="A30" sqref="A30"/>
    </sheetView>
  </sheetViews>
  <sheetFormatPr baseColWidth="10" defaultColWidth="11.5" defaultRowHeight="15"/>
  <cols>
    <col min="1" max="1" width="47.5" bestFit="1" customWidth="1"/>
    <col min="2" max="2" width="12.6640625" style="5" bestFit="1" customWidth="1"/>
    <col min="3" max="4" width="12.1640625" style="5" bestFit="1" customWidth="1"/>
    <col min="5" max="8" width="12.6640625" style="5" bestFit="1" customWidth="1"/>
    <col min="9" max="11" width="12.1640625" style="5" bestFit="1" customWidth="1"/>
    <col min="12" max="12" width="11.6640625" style="5" bestFit="1" customWidth="1"/>
    <col min="13" max="23" width="12.6640625" style="5" bestFit="1" customWidth="1"/>
    <col min="24" max="24" width="10.83203125" style="5"/>
  </cols>
  <sheetData>
    <row r="2" spans="1:24">
      <c r="B2" s="102" t="s">
        <v>56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4" s="38" customFormat="1">
      <c r="B3" s="105" t="s">
        <v>184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  <c r="X3" s="42"/>
    </row>
    <row r="4" spans="1:24" s="38" customFormat="1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  <c r="X4" s="42"/>
    </row>
    <row r="5" spans="1:24" s="38" customFormat="1">
      <c r="A5" s="18" t="s">
        <v>128</v>
      </c>
      <c r="B5" s="54">
        <v>-1.0000000707805157E-2</v>
      </c>
      <c r="C5" s="54">
        <v>-7477926.0599999893</v>
      </c>
      <c r="D5" s="54">
        <v>-4003300.1900000088</v>
      </c>
      <c r="E5" s="54">
        <v>7877267.300000038</v>
      </c>
      <c r="F5" s="54">
        <v>10673606.490000004</v>
      </c>
      <c r="G5" s="54">
        <v>6752382.6900000516</v>
      </c>
      <c r="H5" s="54">
        <v>858694.71999997972</v>
      </c>
      <c r="I5" s="54">
        <v>3815935.2100000205</v>
      </c>
      <c r="J5" s="54">
        <v>7336750.2999999747</v>
      </c>
      <c r="K5" s="54">
        <v>4689252.2700000014</v>
      </c>
      <c r="L5" s="54">
        <v>2469459.7699999902</v>
      </c>
      <c r="M5" s="54">
        <v>2570584.2100000023</v>
      </c>
      <c r="N5" s="54">
        <v>5281377.37</v>
      </c>
      <c r="O5" s="54">
        <v>10073564.529999999</v>
      </c>
      <c r="P5" s="54">
        <v>17834981.609999992</v>
      </c>
      <c r="Q5" s="54">
        <v>27948146.070000004</v>
      </c>
      <c r="R5" s="54">
        <v>39252163.230000019</v>
      </c>
      <c r="S5" s="54">
        <v>24703617.729999989</v>
      </c>
      <c r="T5" s="54">
        <v>32001029.349999946</v>
      </c>
      <c r="U5" s="54">
        <v>33521737.029999979</v>
      </c>
      <c r="V5" s="54">
        <v>25188586.709999941</v>
      </c>
      <c r="W5" s="56">
        <v>10778615.57000003</v>
      </c>
      <c r="X5" s="42"/>
    </row>
    <row r="6" spans="1:24" s="38" customFormat="1">
      <c r="A6" s="18" t="s">
        <v>129</v>
      </c>
      <c r="B6" s="54">
        <v>593641</v>
      </c>
      <c r="C6" s="54">
        <v>1779056.3700000085</v>
      </c>
      <c r="D6" s="54">
        <v>1199840.5799999991</v>
      </c>
      <c r="E6" s="54">
        <v>2592191.6000000057</v>
      </c>
      <c r="F6" s="54">
        <v>2759861.6599999974</v>
      </c>
      <c r="G6" s="54">
        <v>1674526.1100000022</v>
      </c>
      <c r="H6" s="54">
        <v>-345200.74999998789</v>
      </c>
      <c r="I6" s="54">
        <v>-1802502.4499999995</v>
      </c>
      <c r="J6" s="54">
        <v>1391713.950000002</v>
      </c>
      <c r="K6" s="54">
        <v>2019342.459999992</v>
      </c>
      <c r="L6" s="54">
        <v>-571328.11999999965</v>
      </c>
      <c r="M6" s="54">
        <v>0</v>
      </c>
      <c r="N6" s="54">
        <v>1413482.9499999979</v>
      </c>
      <c r="O6" s="54">
        <v>603609.2300000079</v>
      </c>
      <c r="P6" s="54">
        <v>562932.2899999934</v>
      </c>
      <c r="Q6" s="54">
        <v>4157110.9399999967</v>
      </c>
      <c r="R6" s="54">
        <v>3088739.5999999875</v>
      </c>
      <c r="S6" s="54">
        <v>2060040.6700000013</v>
      </c>
      <c r="T6" s="54">
        <v>2629221.4499999979</v>
      </c>
      <c r="U6" s="54">
        <v>1716985.670000005</v>
      </c>
      <c r="V6" s="54">
        <v>-1951732.06</v>
      </c>
      <c r="W6" s="54">
        <v>-2838857.390000009</v>
      </c>
      <c r="X6" s="42"/>
    </row>
    <row r="7" spans="1:24" s="38" customFormat="1">
      <c r="A7" s="18" t="s">
        <v>182</v>
      </c>
      <c r="B7" s="54">
        <v>451177.55000001128</v>
      </c>
      <c r="C7" s="54">
        <v>816571.64000000036</v>
      </c>
      <c r="D7" s="54">
        <v>3458106.3799999938</v>
      </c>
      <c r="E7" s="54">
        <v>-710230.50000000652</v>
      </c>
      <c r="F7" s="54">
        <v>823621.80000000773</v>
      </c>
      <c r="G7" s="54">
        <v>1534934.4900000072</v>
      </c>
      <c r="H7" s="54">
        <v>480827.63999999966</v>
      </c>
      <c r="I7" s="54">
        <v>-1044263.9399999888</v>
      </c>
      <c r="J7" s="54">
        <v>-1584105.5099999886</v>
      </c>
      <c r="K7" s="54">
        <v>233919.3000000054</v>
      </c>
      <c r="L7" s="54">
        <v>-313499.99999999639</v>
      </c>
      <c r="M7" s="54">
        <v>124157.49999999045</v>
      </c>
      <c r="N7" s="54">
        <v>1182664.0400000012</v>
      </c>
      <c r="O7" s="54">
        <v>2686336.2299999874</v>
      </c>
      <c r="P7" s="54">
        <v>3449051.3900000239</v>
      </c>
      <c r="Q7" s="54">
        <v>0</v>
      </c>
      <c r="R7" s="54">
        <v>1790608.5000000119</v>
      </c>
      <c r="S7" s="54">
        <v>2405977.1099999845</v>
      </c>
      <c r="T7" s="54">
        <v>2822316.5799999908</v>
      </c>
      <c r="U7" s="54">
        <v>5176104.0500000007</v>
      </c>
      <c r="V7" s="54">
        <v>4385803.5700000096</v>
      </c>
      <c r="W7" s="54">
        <v>903252.72000000998</v>
      </c>
      <c r="X7" s="42"/>
    </row>
    <row r="8" spans="1:24" s="38" customFormat="1">
      <c r="A8" s="18" t="s">
        <v>133</v>
      </c>
      <c r="B8" s="54">
        <v>-352089.82</v>
      </c>
      <c r="C8" s="54">
        <v>-770366.93</v>
      </c>
      <c r="D8" s="54">
        <v>-1029241.23</v>
      </c>
      <c r="E8" s="54">
        <v>-930706.11999999988</v>
      </c>
      <c r="F8" s="54">
        <v>-566465.26999999955</v>
      </c>
      <c r="G8" s="54">
        <v>-736339.65</v>
      </c>
      <c r="H8" s="54">
        <v>-1176052.56</v>
      </c>
      <c r="I8" s="54">
        <v>-411357.81999999983</v>
      </c>
      <c r="J8" s="54">
        <v>-768266.57999999984</v>
      </c>
      <c r="K8" s="54">
        <v>-7749997.0699999994</v>
      </c>
      <c r="L8" s="54">
        <v>2990317.9400000107</v>
      </c>
      <c r="M8" s="54">
        <v>2736592.7800000012</v>
      </c>
      <c r="N8" s="54">
        <v>3045340.62</v>
      </c>
      <c r="O8" s="54">
        <v>2914277.89</v>
      </c>
      <c r="P8" s="54">
        <v>1438963.199999999</v>
      </c>
      <c r="Q8" s="54">
        <v>1865919.2600000117</v>
      </c>
      <c r="R8" s="54">
        <v>2718234.4500000044</v>
      </c>
      <c r="S8" s="54">
        <v>4314507.16</v>
      </c>
      <c r="T8" s="54">
        <v>4708659.8900000006</v>
      </c>
      <c r="U8" s="54">
        <v>4191459.8199999956</v>
      </c>
      <c r="V8" s="54">
        <v>2948115.57</v>
      </c>
      <c r="W8" s="54">
        <v>2905354.74000001</v>
      </c>
      <c r="X8" s="42"/>
    </row>
    <row r="9" spans="1:24" s="38" customFormat="1">
      <c r="A9" s="18" t="s">
        <v>134</v>
      </c>
      <c r="B9" s="54">
        <v>1456834.3399999994</v>
      </c>
      <c r="C9" s="54">
        <v>1457419.6899999995</v>
      </c>
      <c r="D9" s="54">
        <v>2423223.2299999977</v>
      </c>
      <c r="E9" s="54">
        <v>3817853.4200000013</v>
      </c>
      <c r="F9" s="54">
        <v>5116628.8999999985</v>
      </c>
      <c r="G9" s="54">
        <v>5082855.2600000026</v>
      </c>
      <c r="H9" s="54">
        <v>3080229.99</v>
      </c>
      <c r="I9" s="54">
        <v>2339635.6599999964</v>
      </c>
      <c r="J9" s="54">
        <v>3508678.1700000074</v>
      </c>
      <c r="K9" s="54">
        <v>4951348.8999999948</v>
      </c>
      <c r="L9" s="54">
        <v>4043591.48</v>
      </c>
      <c r="M9" s="54">
        <v>3406561.8299999922</v>
      </c>
      <c r="N9" s="54">
        <v>4145974.3</v>
      </c>
      <c r="O9" s="54">
        <v>5376922.2599999998</v>
      </c>
      <c r="P9" s="54">
        <v>5282905.2399999965</v>
      </c>
      <c r="Q9" s="54">
        <v>2891213.1899999976</v>
      </c>
      <c r="R9" s="54">
        <v>4499817.7299999967</v>
      </c>
      <c r="S9" s="54">
        <v>2553109.2099999986</v>
      </c>
      <c r="T9" s="54">
        <v>3356358.2800000049</v>
      </c>
      <c r="U9" s="54">
        <v>1054505.5000000079</v>
      </c>
      <c r="V9" s="54">
        <v>3079175.2899999898</v>
      </c>
      <c r="W9" s="54">
        <v>2807712.86</v>
      </c>
      <c r="X9" s="42"/>
    </row>
    <row r="10" spans="1:24" s="38" customFormat="1">
      <c r="A10" s="18" t="s">
        <v>135</v>
      </c>
      <c r="B10" s="54">
        <v>11287810.386</v>
      </c>
      <c r="C10" s="54">
        <v>5391390.3999999948</v>
      </c>
      <c r="D10" s="54">
        <v>4352512.7699999996</v>
      </c>
      <c r="E10" s="54">
        <v>1920424.5099999947</v>
      </c>
      <c r="F10" s="54">
        <v>3077900.060000001</v>
      </c>
      <c r="G10" s="54">
        <v>5731767.6899999985</v>
      </c>
      <c r="H10" s="54">
        <v>7411519.939999992</v>
      </c>
      <c r="I10" s="54">
        <v>-4543108.6699999953</v>
      </c>
      <c r="J10" s="54">
        <v>-3705652.4000000106</v>
      </c>
      <c r="K10" s="54">
        <v>55928.470000001602</v>
      </c>
      <c r="L10" s="54">
        <v>1334485.25</v>
      </c>
      <c r="M10" s="54">
        <v>3660378.14</v>
      </c>
      <c r="N10" s="54">
        <v>5866116.9700000081</v>
      </c>
      <c r="O10" s="54">
        <v>9334864.8500000015</v>
      </c>
      <c r="P10" s="54">
        <v>4286483.079999987</v>
      </c>
      <c r="Q10" s="54">
        <v>3922185.2499999972</v>
      </c>
      <c r="R10" s="54">
        <v>3596973.550000004</v>
      </c>
      <c r="S10" s="54">
        <v>4449923.6999999825</v>
      </c>
      <c r="T10" s="54">
        <v>2208477.3100000164</v>
      </c>
      <c r="U10" s="54">
        <v>4963928.560000008</v>
      </c>
      <c r="V10" s="54">
        <v>0</v>
      </c>
      <c r="W10" s="54">
        <v>1791341.86</v>
      </c>
      <c r="X10" s="42"/>
    </row>
    <row r="11" spans="1:24" s="38" customFormat="1">
      <c r="A11" s="49" t="s">
        <v>130</v>
      </c>
      <c r="B11" s="58">
        <f t="shared" ref="B11:N11" si="0">SUM(B5:B10)</f>
        <v>13437373.44600001</v>
      </c>
      <c r="C11" s="58">
        <f t="shared" si="0"/>
        <v>1196145.1100000143</v>
      </c>
      <c r="D11" s="58">
        <f t="shared" si="0"/>
        <v>6401141.5399999814</v>
      </c>
      <c r="E11" s="58">
        <f t="shared" si="0"/>
        <v>14566800.210000033</v>
      </c>
      <c r="F11" s="58">
        <f t="shared" si="0"/>
        <v>21885153.640000012</v>
      </c>
      <c r="G11" s="58">
        <f t="shared" si="0"/>
        <v>20040126.590000059</v>
      </c>
      <c r="H11" s="58">
        <f t="shared" si="0"/>
        <v>10310018.979999984</v>
      </c>
      <c r="I11" s="58">
        <f t="shared" si="0"/>
        <v>-1645662.0099999662</v>
      </c>
      <c r="J11" s="58">
        <f t="shared" si="0"/>
        <v>6179117.9299999857</v>
      </c>
      <c r="K11" s="58">
        <f t="shared" si="0"/>
        <v>4199794.3299999954</v>
      </c>
      <c r="L11" s="58">
        <f t="shared" si="0"/>
        <v>9953026.3200000059</v>
      </c>
      <c r="M11" s="58">
        <f t="shared" si="0"/>
        <v>12498274.459999986</v>
      </c>
      <c r="N11" s="58">
        <f t="shared" si="0"/>
        <v>20934956.250000007</v>
      </c>
      <c r="O11" s="58">
        <f>SUM(O5:O10)</f>
        <v>30989574.989999995</v>
      </c>
      <c r="P11" s="58">
        <f t="shared" ref="P11" si="1">SUM(P5:P10)</f>
        <v>32855316.809999991</v>
      </c>
      <c r="Q11" s="58">
        <f>SUM(Q5:Q10)</f>
        <v>40784574.710000008</v>
      </c>
      <c r="R11" s="58">
        <f>SUM(R5:R10)</f>
        <v>54946537.060000025</v>
      </c>
      <c r="S11" s="58">
        <f>SUM(S5:S10)</f>
        <v>40487175.579999954</v>
      </c>
      <c r="T11" s="58">
        <f t="shared" ref="T11:W11" si="2">SUM(T5:T10)</f>
        <v>47726062.859999955</v>
      </c>
      <c r="U11" s="58">
        <f t="shared" si="2"/>
        <v>50624720.629999995</v>
      </c>
      <c r="V11" s="58">
        <f t="shared" si="2"/>
        <v>33649949.079999946</v>
      </c>
      <c r="W11" s="58">
        <f t="shared" si="2"/>
        <v>16347420.36000004</v>
      </c>
      <c r="X11" s="42"/>
    </row>
    <row r="12" spans="1:24" s="38" customFormat="1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s="38" customFormat="1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s="38" customFormat="1">
      <c r="B14" s="102" t="s">
        <v>57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  <c r="X14" s="42"/>
    </row>
    <row r="15" spans="1:24" s="38" customFormat="1">
      <c r="B15" s="105" t="s">
        <v>183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  <c r="X15" s="42"/>
    </row>
    <row r="16" spans="1:24" s="38" customFormat="1">
      <c r="A16" s="52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f>P4</f>
        <v>2016</v>
      </c>
      <c r="Q16" s="36">
        <f>Q4</f>
        <v>2017</v>
      </c>
      <c r="R16" s="36">
        <f>R4</f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  <c r="X16" s="42"/>
    </row>
    <row r="17" spans="1:24" s="38" customFormat="1">
      <c r="A17" s="18" t="s">
        <v>128</v>
      </c>
      <c r="B17" s="59">
        <f>B5/Population_Bevolking!B5</f>
        <v>-4.7369346861094882E-8</v>
      </c>
      <c r="C17" s="59">
        <f>C5/Population_Bevolking!C5</f>
        <v>-34.725813171606049</v>
      </c>
      <c r="D17" s="59">
        <f>D5/Population_Bevolking!D5</f>
        <v>-18.414105490239411</v>
      </c>
      <c r="E17" s="59">
        <f>E5/Population_Bevolking!E5</f>
        <v>35.711287865737177</v>
      </c>
      <c r="F17" s="59">
        <f>F5/Population_Bevolking!F5</f>
        <v>48.015504127398295</v>
      </c>
      <c r="G17" s="59">
        <f>G5/Population_Bevolking!G5</f>
        <v>30.143892725609035</v>
      </c>
      <c r="H17" s="59">
        <f>H5/Population_Bevolking!H5</f>
        <v>3.7556462751649078</v>
      </c>
      <c r="I17" s="59">
        <f>I5/Population_Bevolking!I5</f>
        <v>16.32911780186496</v>
      </c>
      <c r="J17" s="59">
        <f>J5/Population_Bevolking!J5</f>
        <v>30.845344662316588</v>
      </c>
      <c r="K17" s="59">
        <f>K5/Population_Bevolking!K5</f>
        <v>19.107673096670094</v>
      </c>
      <c r="L17" s="59">
        <f>L5/Population_Bevolking!L5</f>
        <v>9.8809219276413849</v>
      </c>
      <c r="M17" s="59">
        <f>M5/Population_Bevolking!M5</f>
        <v>10.168771994366919</v>
      </c>
      <c r="N17" s="60">
        <f>N5/Population_Bevolking!N5</f>
        <v>20.814212123481216</v>
      </c>
      <c r="O17" s="60">
        <f>O5/Population_Bevolking!O5</f>
        <v>38.701609486415045</v>
      </c>
      <c r="P17" s="60">
        <f>P5/Population_Bevolking!P5</f>
        <v>67.532958503254505</v>
      </c>
      <c r="Q17" s="60">
        <f>Q5/Population_Bevolking!Q5</f>
        <v>106.35203935476753</v>
      </c>
      <c r="R17" s="60">
        <f>R5/Population_Bevolking!R5</f>
        <v>147.68111377403221</v>
      </c>
      <c r="S17" s="60">
        <f>S5/Population_Bevolking!S5</f>
        <v>91.971086328471074</v>
      </c>
      <c r="T17" s="60">
        <f>T5/Population_Bevolking!T5</f>
        <v>117.33378315947695</v>
      </c>
      <c r="U17" s="60">
        <f>U5/Population_Bevolking!U5</f>
        <v>122.16198389965153</v>
      </c>
      <c r="V17" s="60">
        <f>V5/Population_Bevolking!V5</f>
        <v>91.332818604077545</v>
      </c>
      <c r="W17" s="60">
        <f>W5/Population_Bevolking!W5</f>
        <v>38.112299230584384</v>
      </c>
      <c r="X17" s="42"/>
    </row>
    <row r="18" spans="1:24" s="38" customFormat="1">
      <c r="A18" s="18" t="s">
        <v>129</v>
      </c>
      <c r="B18" s="59">
        <f>B6/Population_Bevolking!B6</f>
        <v>3.4589424617625637</v>
      </c>
      <c r="C18" s="59">
        <f>C6/Population_Bevolking!C6</f>
        <v>10.195632865690166</v>
      </c>
      <c r="D18" s="59">
        <f>D6/Population_Bevolking!D6</f>
        <v>6.7606174390759213</v>
      </c>
      <c r="E18" s="59">
        <f>E6/Population_Bevolking!E6</f>
        <v>14.476018049009346</v>
      </c>
      <c r="F18" s="59">
        <f>F6/Population_Bevolking!F6</f>
        <v>15.158827768409822</v>
      </c>
      <c r="G18" s="59">
        <f>G6/Population_Bevolking!G6</f>
        <v>9.0240301676519685</v>
      </c>
      <c r="H18" s="59">
        <f>H6/Population_Bevolking!H6</f>
        <v>-1.8167121896280689</v>
      </c>
      <c r="I18" s="59">
        <f>I6/Population_Bevolking!I6</f>
        <v>-9.2635069713898037</v>
      </c>
      <c r="J18" s="59">
        <f>J6/Population_Bevolking!J6</f>
        <v>6.9730388055214672</v>
      </c>
      <c r="K18" s="59">
        <f>K6/Population_Bevolking!K6</f>
        <v>9.8135902220925892</v>
      </c>
      <c r="L18" s="59">
        <f>K6/Population_Bevolking!L6</f>
        <v>9.630913183862452</v>
      </c>
      <c r="M18" s="59">
        <f>M6/Population_Bevolking!M6</f>
        <v>0</v>
      </c>
      <c r="N18" s="60">
        <f>N6/Population_Bevolking!N6</f>
        <v>6.6070982172071657</v>
      </c>
      <c r="O18" s="60">
        <f>O6/Population_Bevolking!O6</f>
        <v>2.7968437757740685</v>
      </c>
      <c r="P18" s="60">
        <f>P6/Population_Bevolking!P6</f>
        <v>2.5805654547704644</v>
      </c>
      <c r="Q18" s="60">
        <f>Q6/Population_Bevolking!Q6</f>
        <v>18.941763446151587</v>
      </c>
      <c r="R18" s="60">
        <f>R6/Population_Bevolking!R6</f>
        <v>13.996780786224029</v>
      </c>
      <c r="S18" s="60">
        <f>S6/Population_Bevolking!S6</f>
        <v>9.2765792163696936</v>
      </c>
      <c r="T18" s="60">
        <f>T6/Population_Bevolking!T6</f>
        <v>11.769014825292512</v>
      </c>
      <c r="U18" s="60">
        <f>U6/Population_Bevolking!U6</f>
        <v>7.6833282021220173</v>
      </c>
      <c r="V18" s="60">
        <f>V6/Population_Bevolking!V6</f>
        <v>-8.7513375870433734</v>
      </c>
      <c r="W18" s="60">
        <f>W6/Population_Bevolking!W6</f>
        <v>-12.590228844115508</v>
      </c>
      <c r="X18" s="42"/>
    </row>
    <row r="19" spans="1:24" s="38" customFormat="1">
      <c r="A19" s="18" t="s">
        <v>182</v>
      </c>
      <c r="B19" s="59">
        <f>B7/Population_Bevolking!B7</f>
        <v>2.5117328590198147</v>
      </c>
      <c r="C19" s="59">
        <f>C7/Population_Bevolking!C7</f>
        <v>4.4751743602952887</v>
      </c>
      <c r="D19" s="59">
        <f>D7/Population_Bevolking!D7</f>
        <v>18.786092743293569</v>
      </c>
      <c r="E19" s="59">
        <f>E7/Population_Bevolking!E7</f>
        <v>-3.8370926438172974</v>
      </c>
      <c r="F19" s="59">
        <f>F7/Population_Bevolking!F7</f>
        <v>4.3810835394558776</v>
      </c>
      <c r="G19" s="59">
        <f>G7/Population_Bevolking!G7</f>
        <v>8.0509750225542209</v>
      </c>
      <c r="H19" s="59">
        <f>H7/Population_Bevolking!H7</f>
        <v>2.4884210199455543</v>
      </c>
      <c r="I19" s="59">
        <f>I7/Population_Bevolking!I7</f>
        <v>-5.3051409266408696</v>
      </c>
      <c r="J19" s="59">
        <f>J7/Population_Bevolking!J7</f>
        <v>-7.846534727519435</v>
      </c>
      <c r="K19" s="59">
        <f>K7/Population_Bevolking!K7</f>
        <v>1.1235910638890882</v>
      </c>
      <c r="L19" s="59">
        <f>L7/Population_Bevolking!L7</f>
        <v>-1.4643853085018259</v>
      </c>
      <c r="M19" s="59">
        <f>M7/Population_Bevolking!M7</f>
        <v>0.56988795711061746</v>
      </c>
      <c r="N19" s="60">
        <f>N7/Population_Bevolking!N7</f>
        <v>5.3717900455119469</v>
      </c>
      <c r="O19" s="60">
        <f>O7/Population_Bevolking!O7</f>
        <v>12.110651305586556</v>
      </c>
      <c r="P19" s="60">
        <f>P7/Population_Bevolking!P7</f>
        <v>15.419303079344182</v>
      </c>
      <c r="Q19" s="60">
        <f>Q7/Population_Bevolking!Q7</f>
        <v>0</v>
      </c>
      <c r="R19" s="60">
        <f>R7/Population_Bevolking!R7</f>
        <v>7.9798232557310946</v>
      </c>
      <c r="S19" s="60">
        <f>S7/Population_Bevolking!S7</f>
        <v>10.633213019843481</v>
      </c>
      <c r="T19" s="60">
        <f>T7/Population_Bevolking!T7</f>
        <v>12.425121199580845</v>
      </c>
      <c r="U19" s="60">
        <f>U7/Population_Bevolking!U7</f>
        <v>22.761510470260244</v>
      </c>
      <c r="V19" s="60">
        <f>V7/Population_Bevolking!V7</f>
        <v>19.235980570175482</v>
      </c>
      <c r="W19" s="60">
        <f>W7/Population_Bevolking!W7</f>
        <v>3.8914520576273954</v>
      </c>
      <c r="X19" s="42"/>
    </row>
    <row r="20" spans="1:24" s="38" customFormat="1">
      <c r="A20" s="18" t="s">
        <v>133</v>
      </c>
      <c r="B20" s="59">
        <f>B8/Population_Bevolking!B8</f>
        <v>-2.7377828061335574</v>
      </c>
      <c r="C20" s="59">
        <f>C8/Population_Bevolking!C8</f>
        <v>-5.9790207613799531</v>
      </c>
      <c r="D20" s="59">
        <f>D8/Population_Bevolking!D8</f>
        <v>-8.0091607526379676</v>
      </c>
      <c r="E20" s="59">
        <f>E8/Population_Bevolking!E8</f>
        <v>-7.2397504570028381</v>
      </c>
      <c r="F20" s="59">
        <f>F8/Population_Bevolking!F8</f>
        <v>-4.3721559562217278</v>
      </c>
      <c r="G20" s="59">
        <f>G8/Population_Bevolking!G8</f>
        <v>-5.647729294819678</v>
      </c>
      <c r="H20" s="59">
        <f>H8/Population_Bevolking!H8</f>
        <v>-8.9807911295741949</v>
      </c>
      <c r="I20" s="59">
        <f>I8/Population_Bevolking!I8</f>
        <v>-3.1173390018036029</v>
      </c>
      <c r="J20" s="59">
        <f>J8/Population_Bevolking!J8</f>
        <v>-5.7912451379466292</v>
      </c>
      <c r="K20" s="59">
        <f>K8/Population_Bevolking!K8</f>
        <v>-57.859547351524874</v>
      </c>
      <c r="L20" s="59">
        <f>L8/Population_Bevolking!L8</f>
        <v>22.007697753834456</v>
      </c>
      <c r="M20" s="59">
        <f>M8/Population_Bevolking!M8</f>
        <v>19.930903542504232</v>
      </c>
      <c r="N20" s="60">
        <f>N8/Population_Bevolking!N8</f>
        <v>22.058574501836198</v>
      </c>
      <c r="O20" s="60">
        <f>O8/Population_Bevolking!O8</f>
        <v>21.031239959875588</v>
      </c>
      <c r="P20" s="60">
        <f>P8/Population_Bevolking!P8</f>
        <v>10.298611548481285</v>
      </c>
      <c r="Q20" s="60">
        <f>Q8/Population_Bevolking!Q8</f>
        <v>13.281414894904383</v>
      </c>
      <c r="R20" s="60">
        <f>R8/Population_Bevolking!R8</f>
        <v>19.274567635984631</v>
      </c>
      <c r="S20" s="60">
        <f>S8/Population_Bevolking!S8</f>
        <v>30.336639174242904</v>
      </c>
      <c r="T20" s="60">
        <f>T8/Population_Bevolking!T8</f>
        <v>32.763644201063215</v>
      </c>
      <c r="U20" s="60">
        <f>U8/Population_Bevolking!U8</f>
        <v>28.962947387332576</v>
      </c>
      <c r="V20" s="60">
        <f>V8/Population_Bevolking!V8</f>
        <v>20.293763216586814</v>
      </c>
      <c r="W20" s="60">
        <f>W8/Population_Bevolking!W8</f>
        <v>19.785988327351795</v>
      </c>
      <c r="X20" s="42"/>
    </row>
    <row r="21" spans="1:24" s="38" customFormat="1">
      <c r="A21" s="18" t="s">
        <v>134</v>
      </c>
      <c r="B21" s="59">
        <f>B9/Population_Bevolking!B9</f>
        <v>11.669144459129315</v>
      </c>
      <c r="C21" s="59">
        <f>C9/Population_Bevolking!C9</f>
        <v>11.568291925958848</v>
      </c>
      <c r="D21" s="59">
        <f>D9/Population_Bevolking!D9</f>
        <v>19.168643447032004</v>
      </c>
      <c r="E21" s="59">
        <f>E9/Population_Bevolking!E9</f>
        <v>30.09453910548471</v>
      </c>
      <c r="F21" s="59">
        <f>F9/Population_Bevolking!F9</f>
        <v>39.997411744473268</v>
      </c>
      <c r="G21" s="59">
        <f>G9/Population_Bevolking!G9</f>
        <v>39.337635805001142</v>
      </c>
      <c r="H21" s="59">
        <f>H9/Population_Bevolking!H9</f>
        <v>23.546638662528476</v>
      </c>
      <c r="I21" s="59">
        <f>I9/Population_Bevolking!I9</f>
        <v>17.640054134748752</v>
      </c>
      <c r="J21" s="59">
        <f>J9/Population_Bevolking!J9</f>
        <v>26.149429638241795</v>
      </c>
      <c r="K21" s="59">
        <f>K9/Population_Bevolking!K9</f>
        <v>36.33590844377904</v>
      </c>
      <c r="L21" s="59">
        <f>L9/Population_Bevolking!L9</f>
        <v>29.427199476020668</v>
      </c>
      <c r="M21" s="59">
        <f>M9/Population_Bevolking!M9</f>
        <v>24.445207061102881</v>
      </c>
      <c r="N21" s="60">
        <f>N9/Population_Bevolking!N9</f>
        <v>29.490662654887398</v>
      </c>
      <c r="O21" s="60">
        <f>O9/Population_Bevolking!O9</f>
        <v>37.899812929965037</v>
      </c>
      <c r="P21" s="60">
        <f>P9/Population_Bevolking!P9</f>
        <v>37.021578718692602</v>
      </c>
      <c r="Q21" s="60">
        <f>Q9/Population_Bevolking!Q9</f>
        <v>20.099224801351419</v>
      </c>
      <c r="R21" s="60">
        <f>R9/Population_Bevolking!R9</f>
        <v>30.890702414377778</v>
      </c>
      <c r="S21" s="60">
        <f>S9/Population_Bevolking!S9</f>
        <v>17.385712116362836</v>
      </c>
      <c r="T21" s="60">
        <f>T9/Population_Bevolking!T9</f>
        <v>22.631609936346997</v>
      </c>
      <c r="U21" s="60">
        <f>U9/Population_Bevolking!U9</f>
        <v>7.1088501183117359</v>
      </c>
      <c r="V21" s="60">
        <f>V9/Population_Bevolking!V9</f>
        <v>20.625186145272284</v>
      </c>
      <c r="W21" s="60">
        <f>W9/Population_Bevolking!W9</f>
        <v>18.492112123187976</v>
      </c>
      <c r="X21" s="42"/>
    </row>
    <row r="22" spans="1:24" s="38" customFormat="1">
      <c r="A22" s="18" t="s">
        <v>135</v>
      </c>
      <c r="B22" s="59">
        <f>B10/Population_Bevolking!B10</f>
        <v>69.431403266184844</v>
      </c>
      <c r="C22" s="59">
        <f>C10/Population_Bevolking!C10</f>
        <v>32.69272759245893</v>
      </c>
      <c r="D22" s="59">
        <f>D10/Population_Bevolking!D10</f>
        <v>26.217113626233296</v>
      </c>
      <c r="E22" s="59">
        <f>E10/Population_Bevolking!E10</f>
        <v>11.528126673309849</v>
      </c>
      <c r="F22" s="59">
        <f>F10/Population_Bevolking!F10</f>
        <v>18.216198976119319</v>
      </c>
      <c r="G22" s="59">
        <f>G10/Population_Bevolking!G10</f>
        <v>33.439714420732052</v>
      </c>
      <c r="H22" s="59">
        <f>H10/Population_Bevolking!H10</f>
        <v>42.38932957379145</v>
      </c>
      <c r="I22" s="59">
        <f>I10/Population_Bevolking!I10</f>
        <v>-25.404338541200655</v>
      </c>
      <c r="J22" s="59">
        <f>J10/Population_Bevolking!J10</f>
        <v>-20.20827711822357</v>
      </c>
      <c r="K22" s="59">
        <f>K10/Population_Bevolking!K10</f>
        <v>0.29512770044221082</v>
      </c>
      <c r="L22" s="59">
        <f>L10/Population_Bevolking!L10</f>
        <v>6.9544283183073636</v>
      </c>
      <c r="M22" s="59">
        <f>M10/Population_Bevolking!M10</f>
        <v>18.755972801524919</v>
      </c>
      <c r="N22" s="60">
        <f>N10/Population_Bevolking!N10</f>
        <v>29.776034323479291</v>
      </c>
      <c r="O22" s="60">
        <f>O10/Population_Bevolking!O10</f>
        <v>47.430846247650024</v>
      </c>
      <c r="P22" s="60">
        <f>P10/Population_Bevolking!P10</f>
        <v>21.480962374967362</v>
      </c>
      <c r="Q22" s="60">
        <f>Q10/Population_Bevolking!Q10</f>
        <v>19.557046586653755</v>
      </c>
      <c r="R22" s="60">
        <f>R10/Population_Bevolking!R10</f>
        <v>17.880001540962276</v>
      </c>
      <c r="S22" s="60">
        <f>S10/Population_Bevolking!S10</f>
        <v>21.971785275195071</v>
      </c>
      <c r="T22" s="60">
        <f>T10/Population_Bevolking!T10</f>
        <v>10.881771601166859</v>
      </c>
      <c r="U22" s="60">
        <f>U10/Population_Bevolking!U10</f>
        <v>24.618265389117063</v>
      </c>
      <c r="V22" s="60">
        <f>V10/Population_Bevolking!V10</f>
        <v>0</v>
      </c>
      <c r="W22" s="60">
        <f>W10/Population_Bevolking!W10</f>
        <v>8.8637287850448789</v>
      </c>
      <c r="X22" s="42"/>
    </row>
    <row r="23" spans="1:24" s="38" customFormat="1">
      <c r="A23" s="49" t="s">
        <v>130</v>
      </c>
      <c r="B23" s="61">
        <f t="shared" ref="B23:N23" si="3">SUM(B17:B22)</f>
        <v>84.333440192593628</v>
      </c>
      <c r="C23" s="61">
        <f t="shared" si="3"/>
        <v>18.226992811417226</v>
      </c>
      <c r="D23" s="61">
        <f t="shared" si="3"/>
        <v>44.509201012757416</v>
      </c>
      <c r="E23" s="61">
        <f t="shared" si="3"/>
        <v>80.733128592720959</v>
      </c>
      <c r="F23" s="61">
        <f t="shared" si="3"/>
        <v>121.39687019963485</v>
      </c>
      <c r="G23" s="61">
        <f t="shared" si="3"/>
        <v>114.34851884672875</v>
      </c>
      <c r="H23" s="61">
        <f t="shared" si="3"/>
        <v>61.382532212228128</v>
      </c>
      <c r="I23" s="61">
        <f t="shared" si="3"/>
        <v>-9.1211535044212191</v>
      </c>
      <c r="J23" s="61">
        <f t="shared" si="3"/>
        <v>30.121756122390217</v>
      </c>
      <c r="K23" s="61">
        <f t="shared" si="3"/>
        <v>8.8163431753481483</v>
      </c>
      <c r="L23" s="61">
        <f t="shared" si="3"/>
        <v>76.436775351164499</v>
      </c>
      <c r="M23" s="61">
        <f t="shared" si="3"/>
        <v>73.870743356609566</v>
      </c>
      <c r="N23" s="61">
        <f t="shared" si="3"/>
        <v>114.11837186640322</v>
      </c>
      <c r="O23" s="61">
        <f t="shared" ref="O23:P23" si="4">SUM(O17:O22)</f>
        <v>159.97100370526633</v>
      </c>
      <c r="P23" s="61">
        <f t="shared" si="4"/>
        <v>154.33397967951041</v>
      </c>
      <c r="Q23" s="61">
        <f t="shared" ref="Q23:S23" si="5">SUM(Q17:Q22)</f>
        <v>178.23148908382865</v>
      </c>
      <c r="R23" s="61">
        <f t="shared" si="5"/>
        <v>237.70298940731203</v>
      </c>
      <c r="S23" s="61">
        <f t="shared" si="5"/>
        <v>181.57501513048504</v>
      </c>
      <c r="T23" s="61">
        <f t="shared" ref="T23:W23" si="6">SUM(T17:T22)</f>
        <v>207.80494492292738</v>
      </c>
      <c r="U23" s="61">
        <f t="shared" si="6"/>
        <v>213.29688546679515</v>
      </c>
      <c r="V23" s="61">
        <f t="shared" si="6"/>
        <v>142.73641094906876</v>
      </c>
      <c r="W23" s="61">
        <f t="shared" si="6"/>
        <v>76.555351679680925</v>
      </c>
      <c r="X23" s="42"/>
    </row>
    <row r="24" spans="1:24" s="38" customFormat="1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</sheetData>
  <mergeCells count="4">
    <mergeCell ref="B3:W3"/>
    <mergeCell ref="B15:W15"/>
    <mergeCell ref="B2:W2"/>
    <mergeCell ref="B14:W14"/>
  </mergeCells>
  <pageMargins left="0.7" right="0.7" top="0.75" bottom="0.75" header="0.3" footer="0.3"/>
  <pageSetup paperSize="9" scale="69" orientation="portrait" r:id="rId1"/>
  <colBreaks count="1" manualBreakCount="1">
    <brk id="9" max="45" man="1"/>
  </colBreaks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X22"/>
  <sheetViews>
    <sheetView topLeftCell="A25" zoomScaleNormal="100" workbookViewId="0">
      <pane xSplit="1" topLeftCell="B1" activePane="topRight" state="frozen"/>
      <selection activeCell="F10" sqref="F10"/>
      <selection pane="topRight" activeCell="D22" sqref="D22"/>
    </sheetView>
  </sheetViews>
  <sheetFormatPr baseColWidth="10" defaultColWidth="11.5" defaultRowHeight="15"/>
  <cols>
    <col min="1" max="1" width="47.5" bestFit="1" customWidth="1"/>
    <col min="2" max="8" width="12.6640625" style="5" bestFit="1" customWidth="1"/>
    <col min="9" max="9" width="12.1640625" style="5" bestFit="1" customWidth="1"/>
    <col min="10" max="10" width="12.6640625" style="5" bestFit="1" customWidth="1"/>
    <col min="11" max="11" width="12.1640625" style="5" bestFit="1" customWidth="1"/>
    <col min="12" max="23" width="12.6640625" style="5" bestFit="1" customWidth="1"/>
    <col min="24" max="24" width="10.83203125" style="5"/>
  </cols>
  <sheetData>
    <row r="2" spans="1:24" s="38" customFormat="1">
      <c r="B2" s="102" t="s">
        <v>93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  <c r="X2" s="42"/>
    </row>
    <row r="3" spans="1:24" s="38" customFormat="1">
      <c r="B3" s="105" t="s">
        <v>185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  <c r="X3" s="42"/>
    </row>
    <row r="4" spans="1:24" s="38" customFormat="1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  <c r="X4" s="42"/>
    </row>
    <row r="5" spans="1:24" s="38" customFormat="1">
      <c r="A5" s="18" t="s">
        <v>128</v>
      </c>
      <c r="B5" s="54">
        <f>'Résulat global_Globaal resulta'!B5+Réserves_Reserves!B5</f>
        <v>-1.0000000707805157E-2</v>
      </c>
      <c r="C5" s="54">
        <f>'Résulat global_Globaal resulta'!C5+Réserves_Reserves!C5</f>
        <v>-7477926.0599999893</v>
      </c>
      <c r="D5" s="54">
        <f>'Résulat global_Globaal resulta'!D5+Réserves_Reserves!D5</f>
        <v>-4003300.1900000088</v>
      </c>
      <c r="E5" s="54">
        <f>'Résulat global_Globaal resulta'!E5+Réserves_Reserves!E5</f>
        <v>7877267.300000038</v>
      </c>
      <c r="F5" s="54">
        <f>'Résulat global_Globaal resulta'!F5+Réserves_Reserves!F5</f>
        <v>10673606.490000004</v>
      </c>
      <c r="G5" s="54">
        <f>'Résulat global_Globaal resulta'!G5+Réserves_Reserves!G5</f>
        <v>6752382.6900000516</v>
      </c>
      <c r="H5" s="54">
        <f>'Résulat global_Globaal resulta'!H5+Réserves_Reserves!H5</f>
        <v>858694.71999997972</v>
      </c>
      <c r="I5" s="54">
        <f>'Résulat global_Globaal resulta'!I5+Réserves_Reserves!I5</f>
        <v>3815935.2100000205</v>
      </c>
      <c r="J5" s="54">
        <f>'Résulat global_Globaal resulta'!J5+Réserves_Reserves!J5</f>
        <v>7336750.2999999747</v>
      </c>
      <c r="K5" s="54">
        <f>'Résulat global_Globaal resulta'!K5+Réserves_Reserves!K5</f>
        <v>4689252.2700000014</v>
      </c>
      <c r="L5" s="54">
        <f>'Résulat global_Globaal resulta'!L5+Réserves_Reserves!L5</f>
        <v>2469459.7699999902</v>
      </c>
      <c r="M5" s="54">
        <f>'Résulat global_Globaal resulta'!M5+Réserves_Reserves!M5</f>
        <v>2570584.2100000023</v>
      </c>
      <c r="N5" s="54">
        <f>'Résulat global_Globaal resulta'!N5+Réserves_Reserves!N5</f>
        <v>5281377.37</v>
      </c>
      <c r="O5" s="54">
        <f>'Résulat global_Globaal resulta'!O5+Réserves_Reserves!O5</f>
        <v>10073564.529999999</v>
      </c>
      <c r="P5" s="54">
        <f>'Résulat global_Globaal resulta'!P5+Réserves_Reserves!P5</f>
        <v>17834981.609999992</v>
      </c>
      <c r="Q5" s="54">
        <f>'Résulat global_Globaal resulta'!Q5+Réserves_Reserves!Q5</f>
        <v>27948146.070000004</v>
      </c>
      <c r="R5" s="54">
        <f>'Résulat global_Globaal resulta'!R5+Réserves_Reserves!R5</f>
        <v>39252163.230000019</v>
      </c>
      <c r="S5" s="54">
        <f>'Résulat global_Globaal resulta'!S5+Réserves_Reserves!S5</f>
        <v>24703617.729999989</v>
      </c>
      <c r="T5" s="54">
        <f>'Résulat global_Globaal resulta'!T5+Réserves_Reserves!T5</f>
        <v>32001029.349999946</v>
      </c>
      <c r="U5" s="54">
        <f>'Résulat global_Globaal resulta'!U5+Réserves_Reserves!U5</f>
        <v>33521737.029999979</v>
      </c>
      <c r="V5" s="54">
        <f>'Résulat global_Globaal resulta'!V5+Réserves_Reserves!V5</f>
        <v>25188586.709999941</v>
      </c>
      <c r="W5" s="56"/>
      <c r="X5" s="42"/>
    </row>
    <row r="6" spans="1:24" s="38" customFormat="1">
      <c r="A6" s="18" t="s">
        <v>129</v>
      </c>
      <c r="B6" s="54">
        <f>'Résulat global_Globaal resulta'!B6+Réserves_Reserves!B6</f>
        <v>593641</v>
      </c>
      <c r="C6" s="54">
        <f>'Résulat global_Globaal resulta'!C6+Réserves_Reserves!C6</f>
        <v>1779056.3700000085</v>
      </c>
      <c r="D6" s="54">
        <f>'Résulat global_Globaal resulta'!D6+Réserves_Reserves!D6</f>
        <v>1199840.5799999991</v>
      </c>
      <c r="E6" s="54">
        <f>'Résulat global_Globaal resulta'!E6+Réserves_Reserves!E6</f>
        <v>2592191.6000000057</v>
      </c>
      <c r="F6" s="54">
        <f>'Résulat global_Globaal resulta'!F6+Réserves_Reserves!F6</f>
        <v>2759861.6599999974</v>
      </c>
      <c r="G6" s="54">
        <f>'Résulat global_Globaal resulta'!G6+Réserves_Reserves!G6</f>
        <v>1674526.1100000022</v>
      </c>
      <c r="H6" s="54">
        <f>'Résulat global_Globaal resulta'!H6+Réserves_Reserves!H6</f>
        <v>-345200.74999998789</v>
      </c>
      <c r="I6" s="54">
        <f>'Résulat global_Globaal resulta'!I6+Réserves_Reserves!I6</f>
        <v>-1802502.4499999995</v>
      </c>
      <c r="J6" s="54">
        <f>'Résulat global_Globaal resulta'!J6+Réserves_Reserves!J6</f>
        <v>1391713.950000002</v>
      </c>
      <c r="K6" s="54">
        <f>'Résulat global_Globaal resulta'!K6+Réserves_Reserves!K6</f>
        <v>2019342.459999992</v>
      </c>
      <c r="L6" s="54">
        <f>'Résulat global_Globaal resulta'!L6+Réserves_Reserves!L6</f>
        <v>-571328.11999999965</v>
      </c>
      <c r="M6" s="54">
        <f>'Résulat global_Globaal resulta'!M6+Réserves_Reserves!M6</f>
        <v>0</v>
      </c>
      <c r="N6" s="54">
        <f>'Résulat global_Globaal resulta'!N6+Réserves_Reserves!N6</f>
        <v>1413482.9499999979</v>
      </c>
      <c r="O6" s="54">
        <f>'Résulat global_Globaal resulta'!O6+Réserves_Reserves!O6</f>
        <v>603609.2300000079</v>
      </c>
      <c r="P6" s="54">
        <f>'Résulat global_Globaal resulta'!P6+Réserves_Reserves!P6</f>
        <v>562932.2899999934</v>
      </c>
      <c r="Q6" s="54">
        <f>'Résulat global_Globaal resulta'!Q6+Réserves_Reserves!Q6</f>
        <v>4157110.9399999967</v>
      </c>
      <c r="R6" s="54">
        <f>'Résulat global_Globaal resulta'!R6+Réserves_Reserves!R6</f>
        <v>3088739.5999999875</v>
      </c>
      <c r="S6" s="54">
        <f>'Résulat global_Globaal resulta'!S6+Réserves_Reserves!S6</f>
        <v>2060040.6700000013</v>
      </c>
      <c r="T6" s="54">
        <f>'Résulat global_Globaal resulta'!T6+Réserves_Reserves!T6</f>
        <v>2629221.4499999979</v>
      </c>
      <c r="U6" s="54">
        <f>'Résulat global_Globaal resulta'!U6+Réserves_Reserves!U6</f>
        <v>1716985.670000005</v>
      </c>
      <c r="V6" s="54">
        <f>'Résulat global_Globaal resulta'!V6+Réserves_Reserves!V6</f>
        <v>-1951732.06</v>
      </c>
      <c r="W6" s="54">
        <f>'Résulat global_Globaal resulta'!W6+Réserves_Reserves!W6</f>
        <v>-2838857.390000009</v>
      </c>
      <c r="X6" s="42"/>
    </row>
    <row r="7" spans="1:24" s="38" customFormat="1">
      <c r="A7" s="18" t="s">
        <v>182</v>
      </c>
      <c r="B7" s="54">
        <f>'Résulat global_Globaal resulta'!B7+Réserves_Reserves!B7</f>
        <v>451177.55000001128</v>
      </c>
      <c r="C7" s="54">
        <f>'Résulat global_Globaal resulta'!C7+Réserves_Reserves!C7</f>
        <v>816571.64000000036</v>
      </c>
      <c r="D7" s="54">
        <f>'Résulat global_Globaal resulta'!D7+Réserves_Reserves!D7</f>
        <v>3458106.3799999938</v>
      </c>
      <c r="E7" s="54">
        <f>'Résulat global_Globaal resulta'!E7+Réserves_Reserves!E7</f>
        <v>-710230.50000000652</v>
      </c>
      <c r="F7" s="54">
        <f>'Résulat global_Globaal resulta'!F7+Réserves_Reserves!F7</f>
        <v>823621.80000000773</v>
      </c>
      <c r="G7" s="54">
        <f>'Résulat global_Globaal resulta'!G7+Réserves_Reserves!G7</f>
        <v>1534934.4900000072</v>
      </c>
      <c r="H7" s="54">
        <f>'Résulat global_Globaal resulta'!H7+Réserves_Reserves!H7</f>
        <v>480827.63999999966</v>
      </c>
      <c r="I7" s="54">
        <f>'Résulat global_Globaal resulta'!I7+Réserves_Reserves!I7</f>
        <v>-1044263.9399999888</v>
      </c>
      <c r="J7" s="54">
        <f>'Résulat global_Globaal resulta'!J7+Réserves_Reserves!J7</f>
        <v>-1584105.5099999886</v>
      </c>
      <c r="K7" s="54">
        <f>'Résulat global_Globaal resulta'!K7+Réserves_Reserves!K7</f>
        <v>233919.3000000054</v>
      </c>
      <c r="L7" s="54">
        <f>'Résulat global_Globaal resulta'!L7+Réserves_Reserves!L7</f>
        <v>-313499.99999999639</v>
      </c>
      <c r="M7" s="54">
        <f>'Résulat global_Globaal resulta'!M7+Réserves_Reserves!M7</f>
        <v>124157.49999999045</v>
      </c>
      <c r="N7" s="54">
        <f>'Résulat global_Globaal resulta'!N7+Réserves_Reserves!N7</f>
        <v>1182664.0400000012</v>
      </c>
      <c r="O7" s="54">
        <f>'Résulat global_Globaal resulta'!O7+Réserves_Reserves!O7</f>
        <v>2686336.2299999874</v>
      </c>
      <c r="P7" s="54">
        <f>'Résulat global_Globaal resulta'!P7+Réserves_Reserves!P7</f>
        <v>3449051.3900000239</v>
      </c>
      <c r="Q7" s="54">
        <f>'Résulat global_Globaal resulta'!Q7+Réserves_Reserves!Q7</f>
        <v>5939538.4800000004</v>
      </c>
      <c r="R7" s="54">
        <f>'Résulat global_Globaal resulta'!R7+Réserves_Reserves!R7</f>
        <v>7730146.9800000126</v>
      </c>
      <c r="S7" s="54">
        <f>'Résulat global_Globaal resulta'!S7+Réserves_Reserves!S7</f>
        <v>2405977.1099999845</v>
      </c>
      <c r="T7" s="54">
        <f>'Résulat global_Globaal resulta'!T7+Réserves_Reserves!T7</f>
        <v>2822316.5899999905</v>
      </c>
      <c r="U7" s="54">
        <f>'Résulat global_Globaal resulta'!U7+Réserves_Reserves!U7</f>
        <v>5176104.0500000007</v>
      </c>
      <c r="V7" s="54">
        <f>'Résulat global_Globaal resulta'!V7+Réserves_Reserves!V7</f>
        <v>4385803.5700000096</v>
      </c>
      <c r="W7" s="54">
        <f>'Résulat global_Globaal resulta'!W7+Réserves_Reserves!W7</f>
        <v>903252.72000000998</v>
      </c>
      <c r="X7" s="42"/>
    </row>
    <row r="8" spans="1:24" s="38" customFormat="1">
      <c r="A8" s="18" t="s">
        <v>133</v>
      </c>
      <c r="B8" s="54">
        <f>'Résulat global_Globaal resulta'!B8+Réserves_Reserves!B8</f>
        <v>-352089.82</v>
      </c>
      <c r="C8" s="54">
        <f>'Résulat global_Globaal resulta'!C8+Réserves_Reserves!C8</f>
        <v>-770366.93</v>
      </c>
      <c r="D8" s="54">
        <f>'Résulat global_Globaal resulta'!D8+Réserves_Reserves!D8</f>
        <v>-1029241.23</v>
      </c>
      <c r="E8" s="54">
        <f>'Résulat global_Globaal resulta'!E8+Réserves_Reserves!E8</f>
        <v>-930706.11999999988</v>
      </c>
      <c r="F8" s="54">
        <f>'Résulat global_Globaal resulta'!F8+Réserves_Reserves!F8</f>
        <v>96308.38000000047</v>
      </c>
      <c r="G8" s="54">
        <f>'Résulat global_Globaal resulta'!G8+Réserves_Reserves!G8</f>
        <v>-73566</v>
      </c>
      <c r="H8" s="54">
        <f>'Résulat global_Globaal resulta'!H8+Réserves_Reserves!H8</f>
        <v>-513278.91000000003</v>
      </c>
      <c r="I8" s="54">
        <f>'Résulat global_Globaal resulta'!I8+Réserves_Reserves!I8</f>
        <v>-269986.97999999981</v>
      </c>
      <c r="J8" s="54">
        <f>'Résulat global_Globaal resulta'!J8+Réserves_Reserves!J8</f>
        <v>-768266.57999999984</v>
      </c>
      <c r="K8" s="54">
        <f>'Résulat global_Globaal resulta'!K8+Réserves_Reserves!K8</f>
        <v>-7749997.0699999994</v>
      </c>
      <c r="L8" s="54">
        <f>'Résulat global_Globaal resulta'!L8+Réserves_Reserves!L8</f>
        <v>2990317.9400000107</v>
      </c>
      <c r="M8" s="54">
        <f>'Résulat global_Globaal resulta'!M8+Réserves_Reserves!M8</f>
        <v>2736592.7800000012</v>
      </c>
      <c r="N8" s="54">
        <f>'Résulat global_Globaal resulta'!N8+Réserves_Reserves!N8</f>
        <v>3045340.62</v>
      </c>
      <c r="O8" s="54">
        <f>'Résulat global_Globaal resulta'!O8+Réserves_Reserves!O8</f>
        <v>2914277.89</v>
      </c>
      <c r="P8" s="54">
        <f>'Résulat global_Globaal resulta'!P8+Réserves_Reserves!P8</f>
        <v>2874867.7999999989</v>
      </c>
      <c r="Q8" s="54">
        <f>'Résulat global_Globaal resulta'!Q8+Réserves_Reserves!Q8</f>
        <v>3301823.8600000115</v>
      </c>
      <c r="R8" s="54">
        <f>'Résulat global_Globaal resulta'!R8+Réserves_Reserves!R8</f>
        <v>4584153.7100000046</v>
      </c>
      <c r="S8" s="54">
        <f>'Résulat global_Globaal resulta'!S8+Réserves_Reserves!S8</f>
        <v>6180426.4199999999</v>
      </c>
      <c r="T8" s="54">
        <f>'Résulat global_Globaal resulta'!T8+Réserves_Reserves!T8</f>
        <v>6574579.1500000004</v>
      </c>
      <c r="U8" s="54">
        <f>'Résulat global_Globaal resulta'!U8+Réserves_Reserves!U8</f>
        <v>7303847.0899999961</v>
      </c>
      <c r="V8" s="54">
        <f>'Résulat global_Globaal resulta'!V8+Réserves_Reserves!V8</f>
        <v>7139575.3899999997</v>
      </c>
      <c r="W8" s="54">
        <f>'Résulat global_Globaal resulta'!W8+Réserves_Reserves!W8</f>
        <v>5853470.7400000095</v>
      </c>
      <c r="X8" s="42"/>
    </row>
    <row r="9" spans="1:24" s="38" customFormat="1">
      <c r="A9" s="18" t="s">
        <v>134</v>
      </c>
      <c r="B9" s="54">
        <f>'Résulat global_Globaal resulta'!B9+Réserves_Reserves!B9</f>
        <v>1456834.3399999994</v>
      </c>
      <c r="C9" s="54">
        <f>'Résulat global_Globaal resulta'!C9+Réserves_Reserves!C9</f>
        <v>1457419.6899999995</v>
      </c>
      <c r="D9" s="54">
        <f>'Résulat global_Globaal resulta'!D9+Réserves_Reserves!D9</f>
        <v>2423223.2299999977</v>
      </c>
      <c r="E9" s="54">
        <f>'Résulat global_Globaal resulta'!E9+Réserves_Reserves!E9</f>
        <v>3817853.4200000013</v>
      </c>
      <c r="F9" s="54">
        <f>'Résulat global_Globaal resulta'!F9+Réserves_Reserves!F9</f>
        <v>5116628.8999999985</v>
      </c>
      <c r="G9" s="54">
        <f>'Résulat global_Globaal resulta'!G9+Réserves_Reserves!G9</f>
        <v>6106181.0400000028</v>
      </c>
      <c r="H9" s="54">
        <f>'Résulat global_Globaal resulta'!H9+Réserves_Reserves!H9</f>
        <v>4103555.7700000005</v>
      </c>
      <c r="I9" s="54">
        <f>'Résulat global_Globaal resulta'!I9+Réserves_Reserves!I9</f>
        <v>3362961.4399999967</v>
      </c>
      <c r="J9" s="54">
        <f>'Résulat global_Globaal resulta'!J9+Réserves_Reserves!J9</f>
        <v>4458321.2400000077</v>
      </c>
      <c r="K9" s="54">
        <f>'Résulat global_Globaal resulta'!K9+Réserves_Reserves!K9</f>
        <v>5900991.9699999951</v>
      </c>
      <c r="L9" s="54">
        <f>'Résulat global_Globaal resulta'!L9+Réserves_Reserves!L9</f>
        <v>5089087.07</v>
      </c>
      <c r="M9" s="54">
        <f>'Résulat global_Globaal resulta'!M9+Réserves_Reserves!M9</f>
        <v>4452057.4199999925</v>
      </c>
      <c r="N9" s="54">
        <f>'Résulat global_Globaal resulta'!N9+Réserves_Reserves!N9</f>
        <v>5191469.8899999997</v>
      </c>
      <c r="O9" s="54">
        <f>'Résulat global_Globaal resulta'!O9+Réserves_Reserves!O9</f>
        <v>6529352.1899999995</v>
      </c>
      <c r="P9" s="54">
        <f>'Résulat global_Globaal resulta'!P9+Réserves_Reserves!P9</f>
        <v>6435365.1699999962</v>
      </c>
      <c r="Q9" s="54">
        <f>'Résulat global_Globaal resulta'!Q9+Réserves_Reserves!Q9</f>
        <v>5848511.8799999971</v>
      </c>
      <c r="R9" s="54">
        <f>'Résulat global_Globaal resulta'!R9+Réserves_Reserves!R9</f>
        <v>7457116.4199999962</v>
      </c>
      <c r="S9" s="54">
        <f>'Résulat global_Globaal resulta'!S9+Réserves_Reserves!S9</f>
        <v>6416950.9999999981</v>
      </c>
      <c r="T9" s="54">
        <f>'Résulat global_Globaal resulta'!T9+Réserves_Reserves!T9</f>
        <v>6461927.4200000055</v>
      </c>
      <c r="U9" s="54">
        <f>'Résulat global_Globaal resulta'!U9+Réserves_Reserves!U9</f>
        <v>5563323.7100000083</v>
      </c>
      <c r="V9" s="54">
        <f>'Résulat global_Globaal resulta'!V9+Réserves_Reserves!V9</f>
        <v>5286140.7199999895</v>
      </c>
      <c r="W9" s="54">
        <f>'Résulat global_Globaal resulta'!W9+Réserves_Reserves!W9</f>
        <v>7039348.0800000001</v>
      </c>
      <c r="X9" s="42"/>
    </row>
    <row r="10" spans="1:24" s="38" customFormat="1">
      <c r="A10" s="18" t="s">
        <v>135</v>
      </c>
      <c r="B10" s="54">
        <f>'Résulat global_Globaal resulta'!B10+Réserves_Reserves!B10</f>
        <v>11287810.386</v>
      </c>
      <c r="C10" s="54">
        <f>'Résulat global_Globaal resulta'!C10+Réserves_Reserves!C10</f>
        <v>19579200.789999995</v>
      </c>
      <c r="D10" s="54">
        <f>'Résulat global_Globaal resulta'!D10+Réserves_Reserves!D10</f>
        <v>24331713.559999999</v>
      </c>
      <c r="E10" s="54">
        <f>'Résulat global_Globaal resulta'!E10+Réserves_Reserves!E10</f>
        <v>24252138.069999993</v>
      </c>
      <c r="F10" s="54">
        <f>'Résulat global_Globaal resulta'!F10+Réserves_Reserves!F10</f>
        <v>18530038.130000003</v>
      </c>
      <c r="G10" s="54">
        <f>'Résulat global_Globaal resulta'!G10+Réserves_Reserves!G10</f>
        <v>13756322.359999999</v>
      </c>
      <c r="H10" s="54">
        <f>'Résulat global_Globaal resulta'!H10+Réserves_Reserves!H10</f>
        <v>11683638.839999992</v>
      </c>
      <c r="I10" s="54">
        <f>'Résulat global_Globaal resulta'!I10+Réserves_Reserves!I10</f>
        <v>2868411.7800000049</v>
      </c>
      <c r="J10" s="54">
        <f>'Résulat global_Globaal resulta'!J10+Réserves_Reserves!J10</f>
        <v>-559686.95000001043</v>
      </c>
      <c r="K10" s="54">
        <f>'Résulat global_Globaal resulta'!K10+Réserves_Reserves!K10</f>
        <v>55928.470000001602</v>
      </c>
      <c r="L10" s="54">
        <f>'Résulat global_Globaal resulta'!L10+Réserves_Reserves!L10</f>
        <v>1334485.25</v>
      </c>
      <c r="M10" s="54">
        <f>'Résulat global_Globaal resulta'!M10+Réserves_Reserves!M10</f>
        <v>3660378.14</v>
      </c>
      <c r="N10" s="54">
        <f>'Résulat global_Globaal resulta'!N10+Réserves_Reserves!N10</f>
        <v>5866116.9700000081</v>
      </c>
      <c r="O10" s="54">
        <f>'Résulat global_Globaal resulta'!O10+Réserves_Reserves!O10</f>
        <v>9334864.8500000015</v>
      </c>
      <c r="P10" s="54">
        <f>'Résulat global_Globaal resulta'!P10+Réserves_Reserves!P10</f>
        <v>7755230.9599999869</v>
      </c>
      <c r="Q10" s="54">
        <f>'Résulat global_Globaal resulta'!Q10+Réserves_Reserves!Q10</f>
        <v>7341524.8499999978</v>
      </c>
      <c r="R10" s="54">
        <f>'Résulat global_Globaal resulta'!R10+Réserves_Reserves!R10</f>
        <v>8439982.6500000041</v>
      </c>
      <c r="S10" s="54">
        <f>'Résulat global_Globaal resulta'!S10+Réserves_Reserves!S10</f>
        <v>9235714.6999999825</v>
      </c>
      <c r="T10" s="54">
        <f>'Résulat global_Globaal resulta'!T10+Réserves_Reserves!T10</f>
        <v>9589407.3000000156</v>
      </c>
      <c r="U10" s="54">
        <f>'Résulat global_Globaal resulta'!U10+Réserves_Reserves!U10</f>
        <v>10847418.560000008</v>
      </c>
      <c r="V10" s="54">
        <f>'Résulat global_Globaal resulta'!V10+Réserves_Reserves!V10</f>
        <v>9738746.1400000006</v>
      </c>
      <c r="W10" s="54">
        <f>'Résulat global_Globaal resulta'!W10+Réserves_Reserves!W10</f>
        <v>11530088</v>
      </c>
      <c r="X10" s="42"/>
    </row>
    <row r="11" spans="1:24" s="66" customFormat="1">
      <c r="A11" s="49" t="s">
        <v>130</v>
      </c>
      <c r="B11" s="58">
        <f>'Résulat global_Globaal resulta'!B11+Réserves_Reserves!B11</f>
        <v>13437373.44600001</v>
      </c>
      <c r="C11" s="58">
        <f>'Résulat global_Globaal resulta'!C11+Réserves_Reserves!C11</f>
        <v>15383955.500000015</v>
      </c>
      <c r="D11" s="58">
        <f>'Résulat global_Globaal resulta'!D11+Réserves_Reserves!D11</f>
        <v>26380342.32999998</v>
      </c>
      <c r="E11" s="58">
        <f>'Résulat global_Globaal resulta'!E11+Réserves_Reserves!E11</f>
        <v>36898513.770000033</v>
      </c>
      <c r="F11" s="58">
        <f>'Résulat global_Globaal resulta'!F11+Réserves_Reserves!F11</f>
        <v>38000065.360000014</v>
      </c>
      <c r="G11" s="58">
        <f>'Résulat global_Globaal resulta'!G11+Réserves_Reserves!G11</f>
        <v>29750780.690000057</v>
      </c>
      <c r="H11" s="58">
        <f>'Résulat global_Globaal resulta'!H11+Réserves_Reserves!H11</f>
        <v>16268237.309999984</v>
      </c>
      <c r="I11" s="58">
        <f>'Résulat global_Globaal resulta'!I11+Réserves_Reserves!I11</f>
        <v>6930555.060000034</v>
      </c>
      <c r="J11" s="58">
        <f>'Résulat global_Globaal resulta'!J11+Réserves_Reserves!J11</f>
        <v>10274726.449999986</v>
      </c>
      <c r="K11" s="58">
        <f>'Résulat global_Globaal resulta'!K11+Réserves_Reserves!K11</f>
        <v>5149437.3999999957</v>
      </c>
      <c r="L11" s="58">
        <f>'Résulat global_Globaal resulta'!L11+Réserves_Reserves!L11</f>
        <v>10998521.910000006</v>
      </c>
      <c r="M11" s="58">
        <f>'Résulat global_Globaal resulta'!M11+Réserves_Reserves!M11</f>
        <v>13543770.049999986</v>
      </c>
      <c r="N11" s="58">
        <f>'Résulat global_Globaal resulta'!N11+Réserves_Reserves!N11</f>
        <v>21980451.840000007</v>
      </c>
      <c r="O11" s="58">
        <f>'Résulat global_Globaal resulta'!O11+Réserves_Reserves!O11</f>
        <v>32142004.919999994</v>
      </c>
      <c r="P11" s="58">
        <f>'Résulat global_Globaal resulta'!P11+Réserves_Reserves!P11</f>
        <v>38912429.219999991</v>
      </c>
      <c r="Q11" s="58">
        <f>'Résulat global_Globaal resulta'!Q11+Réserves_Reserves!Q11</f>
        <v>54536656.080000006</v>
      </c>
      <c r="R11" s="58">
        <f>'Résulat global_Globaal resulta'!R11+Réserves_Reserves!R11</f>
        <v>70552302.590000018</v>
      </c>
      <c r="S11" s="58">
        <f>'Résulat global_Globaal resulta'!S11+Réserves_Reserves!S11</f>
        <v>51002727.629999951</v>
      </c>
      <c r="T11" s="58">
        <f>'Résulat global_Globaal resulta'!T11+Réserves_Reserves!T11</f>
        <v>60078481.259999953</v>
      </c>
      <c r="U11" s="58">
        <f>'Résulat global_Globaal resulta'!U11+Réserves_Reserves!U11</f>
        <v>64129416.109999999</v>
      </c>
      <c r="V11" s="58">
        <f>'Résulat global_Globaal resulta'!V11+Réserves_Reserves!V11</f>
        <v>49787120.469999947</v>
      </c>
      <c r="W11" s="58">
        <f>'Résulat global_Globaal resulta'!W11+Réserves_Reserves!W11</f>
        <v>33265917.72000004</v>
      </c>
      <c r="X11" s="62"/>
    </row>
    <row r="12" spans="1:24" s="38" customFormat="1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s="38" customFormat="1">
      <c r="B13" s="102" t="s">
        <v>94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4"/>
      <c r="X13" s="42"/>
    </row>
    <row r="14" spans="1:24" s="38" customFormat="1">
      <c r="B14" s="105" t="s">
        <v>186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7"/>
      <c r="X14" s="42"/>
    </row>
    <row r="15" spans="1:24" s="38" customFormat="1">
      <c r="A15" s="52"/>
      <c r="B15" s="36">
        <v>2002</v>
      </c>
      <c r="C15" s="36">
        <v>2003</v>
      </c>
      <c r="D15" s="36">
        <v>2004</v>
      </c>
      <c r="E15" s="36">
        <v>2005</v>
      </c>
      <c r="F15" s="36">
        <v>2006</v>
      </c>
      <c r="G15" s="36">
        <v>2007</v>
      </c>
      <c r="H15" s="36">
        <v>2008</v>
      </c>
      <c r="I15" s="36">
        <v>2009</v>
      </c>
      <c r="J15" s="36">
        <v>2010</v>
      </c>
      <c r="K15" s="36">
        <v>2011</v>
      </c>
      <c r="L15" s="36">
        <v>2012</v>
      </c>
      <c r="M15" s="36">
        <v>2013</v>
      </c>
      <c r="N15" s="36">
        <v>2014</v>
      </c>
      <c r="O15" s="36">
        <v>2015</v>
      </c>
      <c r="P15" s="36">
        <v>2016</v>
      </c>
      <c r="Q15" s="36">
        <v>2017</v>
      </c>
      <c r="R15" s="36">
        <v>2018</v>
      </c>
      <c r="S15" s="36">
        <v>2019</v>
      </c>
      <c r="T15" s="36">
        <v>2020</v>
      </c>
      <c r="U15" s="36">
        <v>2021</v>
      </c>
      <c r="V15" s="36">
        <v>2022</v>
      </c>
      <c r="W15" s="36">
        <v>2023</v>
      </c>
      <c r="X15" s="42"/>
    </row>
    <row r="16" spans="1:24" s="38" customFormat="1">
      <c r="A16" s="18" t="s">
        <v>128</v>
      </c>
      <c r="B16" s="54">
        <f>'Résulat global_Globaal resulta'!B5+Réserves_Reserves!B5+Réserves_Reserves!B16</f>
        <v>6197338.1099999994</v>
      </c>
      <c r="C16" s="54">
        <f>'Résulat global_Globaal resulta'!C5+Réserves_Reserves!C5+Réserves_Reserves!C16</f>
        <v>-7477926.0599999893</v>
      </c>
      <c r="D16" s="54">
        <f>'Résulat global_Globaal resulta'!D5+Réserves_Reserves!D5+Réserves_Reserves!D16</f>
        <v>-4003300.1900000088</v>
      </c>
      <c r="E16" s="54">
        <f>'Résulat global_Globaal resulta'!E5+Réserves_Reserves!E5+Réserves_Reserves!E16</f>
        <v>7877267.300000038</v>
      </c>
      <c r="F16" s="54">
        <f>'Résulat global_Globaal resulta'!F5+Réserves_Reserves!F5+Réserves_Reserves!F16</f>
        <v>10673606.490000004</v>
      </c>
      <c r="G16" s="54">
        <f>'Résulat global_Globaal resulta'!G5+Réserves_Reserves!G5+Réserves_Reserves!G16</f>
        <v>6752382.6900000516</v>
      </c>
      <c r="H16" s="54">
        <f>'Résulat global_Globaal resulta'!H5+Réserves_Reserves!H5+Réserves_Reserves!H16</f>
        <v>2681163.1999999797</v>
      </c>
      <c r="I16" s="54">
        <f>'Résulat global_Globaal resulta'!I5+Réserves_Reserves!I5+Réserves_Reserves!I16</f>
        <v>5638403.69000002</v>
      </c>
      <c r="J16" s="54">
        <f>'Résulat global_Globaal resulta'!J5+Réserves_Reserves!J5+Réserves_Reserves!J16</f>
        <v>9159218.7799999751</v>
      </c>
      <c r="K16" s="54">
        <f>'Résulat global_Globaal resulta'!K5+Réserves_Reserves!K5+Réserves_Reserves!K16</f>
        <v>6511720.7500000019</v>
      </c>
      <c r="L16" s="54">
        <f>'Résulat global_Globaal resulta'!L5+Réserves_Reserves!L5+Réserves_Reserves!L16</f>
        <v>4291928.2499999907</v>
      </c>
      <c r="M16" s="54">
        <f>'Résulat global_Globaal resulta'!M5+Réserves_Reserves!M5+Réserves_Reserves!M16</f>
        <v>3721411.7500000023</v>
      </c>
      <c r="N16" s="54">
        <f>'Résulat global_Globaal resulta'!N5+Réserves_Reserves!N5+Réserves_Reserves!N16</f>
        <v>6432204.9100000001</v>
      </c>
      <c r="O16" s="54">
        <f>'Résulat global_Globaal resulta'!O5+Réserves_Reserves!O5+Réserves_Reserves!O16</f>
        <v>11224392.07</v>
      </c>
      <c r="P16" s="54">
        <f>'Résulat global_Globaal resulta'!P5+Réserves_Reserves!P5+Réserves_Reserves!P16</f>
        <v>18985809.149999991</v>
      </c>
      <c r="Q16" s="54">
        <f>'Résulat global_Globaal resulta'!Q5+Réserves_Reserves!Q5+Réserves_Reserves!Q16</f>
        <v>29098973.610000003</v>
      </c>
      <c r="R16" s="54">
        <f>'Résulat global_Globaal resulta'!R5+Réserves_Reserves!R5+Réserves_Reserves!R16</f>
        <v>40402990.770000018</v>
      </c>
      <c r="S16" s="54">
        <f>'Résulat global_Globaal resulta'!S5+Réserves_Reserves!S5+Réserves_Reserves!S16</f>
        <v>25854445.269999988</v>
      </c>
      <c r="T16" s="54">
        <f>'Résulat global_Globaal resulta'!T5+Réserves_Reserves!T5+Réserves_Reserves!T16</f>
        <v>52334183.129999951</v>
      </c>
      <c r="U16" s="54">
        <f>'Résulat global_Globaal resulta'!U5+Réserves_Reserves!U5+Réserves_Reserves!U16</f>
        <v>53854890.80999998</v>
      </c>
      <c r="V16" s="54">
        <f>'Résulat global_Globaal resulta'!V5+Réserves_Reserves!V5+Réserves_Reserves!V16</f>
        <v>45521740.489999942</v>
      </c>
      <c r="W16" s="56"/>
      <c r="X16" s="42"/>
    </row>
    <row r="17" spans="1:24" s="38" customFormat="1">
      <c r="A17" s="18" t="s">
        <v>129</v>
      </c>
      <c r="B17" s="54">
        <f>'Résulat global_Globaal resulta'!B6+Réserves_Reserves!B6+Réserves_Reserves!B17</f>
        <v>593641</v>
      </c>
      <c r="C17" s="54">
        <f>'Résulat global_Globaal resulta'!C6+Réserves_Reserves!C6+Réserves_Reserves!C17</f>
        <v>1779056.3700000085</v>
      </c>
      <c r="D17" s="54">
        <f>'Résulat global_Globaal resulta'!D6+Réserves_Reserves!D6+Réserves_Reserves!D17</f>
        <v>1413769.5799999991</v>
      </c>
      <c r="E17" s="54">
        <f>'Résulat global_Globaal resulta'!E6+Réserves_Reserves!E6+Réserves_Reserves!E17</f>
        <v>2806120.6000000057</v>
      </c>
      <c r="F17" s="54">
        <f>'Résulat global_Globaal resulta'!F6+Réserves_Reserves!F6+Réserves_Reserves!F17</f>
        <v>2973790.6599999974</v>
      </c>
      <c r="G17" s="54">
        <f>'Résulat global_Globaal resulta'!G6+Réserves_Reserves!G6+Réserves_Reserves!G17</f>
        <v>1888455.1100000022</v>
      </c>
      <c r="H17" s="54">
        <f>'Résulat global_Globaal resulta'!H6+Réserves_Reserves!H6+Réserves_Reserves!H17</f>
        <v>-131271.74999998789</v>
      </c>
      <c r="I17" s="54">
        <f>'Résulat global_Globaal resulta'!I6+Réserves_Reserves!I6+Réserves_Reserves!I17</f>
        <v>-1588573.4499999995</v>
      </c>
      <c r="J17" s="54">
        <f>'Résulat global_Globaal resulta'!J6+Réserves_Reserves!J6+Réserves_Reserves!J17</f>
        <v>1605642.950000002</v>
      </c>
      <c r="K17" s="54">
        <f>'Résulat global_Globaal resulta'!K6+Réserves_Reserves!K6+Réserves_Reserves!K17</f>
        <v>2233271.459999992</v>
      </c>
      <c r="L17" s="54">
        <f>'Résulat global_Globaal resulta'!L6+Réserves_Reserves!L6+Réserves_Reserves!L17</f>
        <v>-357399.11999999965</v>
      </c>
      <c r="M17" s="54">
        <f>'Résulat global_Globaal resulta'!M6+Réserves_Reserves!M6+Réserves_Reserves!M17</f>
        <v>463929</v>
      </c>
      <c r="N17" s="54">
        <f>'Résulat global_Globaal resulta'!N6+Réserves_Reserves!N6+Réserves_Reserves!N17</f>
        <v>1977411.9499999979</v>
      </c>
      <c r="O17" s="54">
        <f>'Résulat global_Globaal resulta'!O6+Réserves_Reserves!O6+Réserves_Reserves!O17</f>
        <v>1363690.0000000079</v>
      </c>
      <c r="P17" s="54">
        <f>'Résulat global_Globaal resulta'!P6+Réserves_Reserves!P6+Réserves_Reserves!P17</f>
        <v>1076861.2899999935</v>
      </c>
      <c r="Q17" s="54">
        <f>'Résulat global_Globaal resulta'!Q6+Réserves_Reserves!Q6+Réserves_Reserves!Q17</f>
        <v>4671039.9399999967</v>
      </c>
      <c r="R17" s="54">
        <f>'Résulat global_Globaal resulta'!R6+Réserves_Reserves!R6+Réserves_Reserves!R17</f>
        <v>3602668.5999999875</v>
      </c>
      <c r="S17" s="54">
        <f>'Résulat global_Globaal resulta'!S6+Réserves_Reserves!S6+Réserves_Reserves!S17</f>
        <v>3368630.2800000012</v>
      </c>
      <c r="T17" s="54">
        <f>'Résulat global_Globaal resulta'!T6+Réserves_Reserves!T6+Réserves_Reserves!T17</f>
        <v>3937811.0599999977</v>
      </c>
      <c r="U17" s="54">
        <f>'Résulat global_Globaal resulta'!U6+Réserves_Reserves!U6+Réserves_Reserves!U17</f>
        <v>2725575.2800000049</v>
      </c>
      <c r="V17" s="54">
        <f>'Résulat global_Globaal resulta'!V6+Réserves_Reserves!V6+Réserves_Reserves!V17</f>
        <v>-1737803.06</v>
      </c>
      <c r="W17" s="54">
        <f>'Résulat global_Globaal resulta'!W6+Réserves_Reserves!W6+Réserves_Reserves!W17</f>
        <v>-2838857.390000009</v>
      </c>
      <c r="X17" s="42"/>
    </row>
    <row r="18" spans="1:24" s="38" customFormat="1">
      <c r="A18" s="18" t="s">
        <v>182</v>
      </c>
      <c r="B18" s="54">
        <f>'Résulat global_Globaal resulta'!B7+Réserves_Reserves!B7+Réserves_Reserves!B18</f>
        <v>451177.55000001128</v>
      </c>
      <c r="C18" s="54">
        <f>'Résulat global_Globaal resulta'!C7+Réserves_Reserves!C7+Réserves_Reserves!C18</f>
        <v>816571.64000000036</v>
      </c>
      <c r="D18" s="54">
        <f>'Résulat global_Globaal resulta'!D7+Réserves_Reserves!D7+Réserves_Reserves!D18</f>
        <v>3458106.3799999938</v>
      </c>
      <c r="E18" s="54">
        <f>'Résulat global_Globaal resulta'!E7+Réserves_Reserves!E7+Réserves_Reserves!E18</f>
        <v>-710230.50000000652</v>
      </c>
      <c r="F18" s="54">
        <f>'Résulat global_Globaal resulta'!F7+Réserves_Reserves!F7+Réserves_Reserves!F18</f>
        <v>823621.80000000773</v>
      </c>
      <c r="G18" s="54">
        <f>'Résulat global_Globaal resulta'!G7+Réserves_Reserves!G7+Réserves_Reserves!G18</f>
        <v>1534934.4900000072</v>
      </c>
      <c r="H18" s="54">
        <f>'Résulat global_Globaal resulta'!H7+Réserves_Reserves!H7+Réserves_Reserves!H18</f>
        <v>480827.63999999966</v>
      </c>
      <c r="I18" s="54">
        <f>'Résulat global_Globaal resulta'!I7+Réserves_Reserves!I7+Réserves_Reserves!I18</f>
        <v>-1044263.9399999888</v>
      </c>
      <c r="J18" s="54">
        <f>'Résulat global_Globaal resulta'!J7+Réserves_Reserves!J7+Réserves_Reserves!J18</f>
        <v>-1584105.5099999886</v>
      </c>
      <c r="K18" s="54">
        <f>'Résulat global_Globaal resulta'!K7+Réserves_Reserves!K7+Réserves_Reserves!K18</f>
        <v>233919.3000000054</v>
      </c>
      <c r="L18" s="54">
        <f>'Résulat global_Globaal resulta'!L7+Réserves_Reserves!L7+Réserves_Reserves!L18</f>
        <v>-313499.99999999639</v>
      </c>
      <c r="M18" s="54">
        <f>'Résulat global_Globaal resulta'!M7+Réserves_Reserves!M7+Réserves_Reserves!M18</f>
        <v>124157.49999999045</v>
      </c>
      <c r="N18" s="54">
        <f>'Résulat global_Globaal resulta'!N7+Réserves_Reserves!N7+Réserves_Reserves!N18</f>
        <v>1182664.0400000012</v>
      </c>
      <c r="O18" s="54">
        <f>'Résulat global_Globaal resulta'!O7+Réserves_Reserves!O7+Réserves_Reserves!O18</f>
        <v>2686336.2299999874</v>
      </c>
      <c r="P18" s="54">
        <f>'Résulat global_Globaal resulta'!P7+Réserves_Reserves!P7+Réserves_Reserves!P18</f>
        <v>4449051.3900000239</v>
      </c>
      <c r="Q18" s="54">
        <f>'Résulat global_Globaal resulta'!Q7+Réserves_Reserves!Q7+Réserves_Reserves!Q18</f>
        <v>6939538.4800000004</v>
      </c>
      <c r="R18" s="54">
        <f>'Résulat global_Globaal resulta'!R7+Réserves_Reserves!R7+Réserves_Reserves!R18</f>
        <v>8570710.000000013</v>
      </c>
      <c r="S18" s="54">
        <f>'Résulat global_Globaal resulta'!S7+Réserves_Reserves!S7+Réserves_Reserves!S18</f>
        <v>4921540.1299999841</v>
      </c>
      <c r="T18" s="54">
        <f>'Résulat global_Globaal resulta'!T7+Réserves_Reserves!T7+Réserves_Reserves!T18</f>
        <v>5337879.6099999901</v>
      </c>
      <c r="U18" s="54">
        <f>'Résulat global_Globaal resulta'!U7+Réserves_Reserves!U7+Réserves_Reserves!U18</f>
        <v>7691667.0700000003</v>
      </c>
      <c r="V18" s="54">
        <f>'Résulat global_Globaal resulta'!V7+Réserves_Reserves!V7+Réserves_Reserves!V18</f>
        <v>6744117.430000009</v>
      </c>
      <c r="W18" s="54">
        <f>'Résulat global_Globaal resulta'!W7+Réserves_Reserves!W7+Réserves_Reserves!W18</f>
        <v>3261566.5800000099</v>
      </c>
      <c r="X18" s="42"/>
    </row>
    <row r="19" spans="1:24" s="38" customFormat="1">
      <c r="A19" s="18" t="s">
        <v>133</v>
      </c>
      <c r="B19" s="54">
        <f>'Résulat global_Globaal resulta'!B8+Réserves_Reserves!B8+Réserves_Reserves!B19</f>
        <v>-352089.82</v>
      </c>
      <c r="C19" s="54">
        <f>'Résulat global_Globaal resulta'!C8+Réserves_Reserves!C8+Réserves_Reserves!C19</f>
        <v>-770366.93</v>
      </c>
      <c r="D19" s="54">
        <f>'Résulat global_Globaal resulta'!D8+Réserves_Reserves!D8+Réserves_Reserves!D19</f>
        <v>-1029241.23</v>
      </c>
      <c r="E19" s="54">
        <f>'Résulat global_Globaal resulta'!E8+Réserves_Reserves!E8+Réserves_Reserves!E19</f>
        <v>-930706.11999999988</v>
      </c>
      <c r="F19" s="54">
        <f>'Résulat global_Globaal resulta'!F8+Réserves_Reserves!F8+Réserves_Reserves!F19</f>
        <v>96308.38000000047</v>
      </c>
      <c r="G19" s="54">
        <f>'Résulat global_Globaal resulta'!G8+Réserves_Reserves!G8+Réserves_Reserves!G19</f>
        <v>-73566</v>
      </c>
      <c r="H19" s="54">
        <f>'Résulat global_Globaal resulta'!H8+Réserves_Reserves!H8+Réserves_Reserves!H19</f>
        <v>-513278.91000000003</v>
      </c>
      <c r="I19" s="54">
        <f>'Résulat global_Globaal resulta'!I8+Réserves_Reserves!I8+Réserves_Reserves!I19</f>
        <v>-269986.97999999981</v>
      </c>
      <c r="J19" s="54">
        <f>'Résulat global_Globaal resulta'!J8+Réserves_Reserves!J8+Réserves_Reserves!J19</f>
        <v>-768266.57999999984</v>
      </c>
      <c r="K19" s="54">
        <f>'Résulat global_Globaal resulta'!K8+Réserves_Reserves!K8+Réserves_Reserves!K19</f>
        <v>-7749997.0699999994</v>
      </c>
      <c r="L19" s="54">
        <f>'Résulat global_Globaal resulta'!L8+Réserves_Reserves!L8+Réserves_Reserves!L19</f>
        <v>2990317.9400000107</v>
      </c>
      <c r="M19" s="54">
        <f>'Résulat global_Globaal resulta'!M8+Réserves_Reserves!M8+Réserves_Reserves!M19</f>
        <v>2736592.7800000012</v>
      </c>
      <c r="N19" s="54">
        <f>'Résulat global_Globaal resulta'!N8+Réserves_Reserves!N8+Réserves_Reserves!N19</f>
        <v>3045340.62</v>
      </c>
      <c r="O19" s="54">
        <f>'Résulat global_Globaal resulta'!O8+Réserves_Reserves!O8+Réserves_Reserves!O19</f>
        <v>2914277.89</v>
      </c>
      <c r="P19" s="54">
        <f>'Résulat global_Globaal resulta'!P8+Réserves_Reserves!P8+Réserves_Reserves!P19</f>
        <v>2874867.7999999989</v>
      </c>
      <c r="Q19" s="54">
        <f>'Résulat global_Globaal resulta'!Q8+Réserves_Reserves!Q8+Réserves_Reserves!Q19</f>
        <v>3301823.8600000115</v>
      </c>
      <c r="R19" s="54">
        <f>'Résulat global_Globaal resulta'!R8+Réserves_Reserves!R8+Réserves_Reserves!R19</f>
        <v>4584153.7100000046</v>
      </c>
      <c r="S19" s="54">
        <f>'Résulat global_Globaal resulta'!S8+Réserves_Reserves!S8+Réserves_Reserves!S19</f>
        <v>6180426.4199999999</v>
      </c>
      <c r="T19" s="54">
        <f>'Résulat global_Globaal resulta'!T8+Réserves_Reserves!T8+Réserves_Reserves!T19</f>
        <v>6574579.1500000004</v>
      </c>
      <c r="U19" s="54">
        <f>'Résulat global_Globaal resulta'!U8+Réserves_Reserves!U8+Réserves_Reserves!U19</f>
        <v>7303847.0899999961</v>
      </c>
      <c r="V19" s="54">
        <f>'Résulat global_Globaal resulta'!V8+Réserves_Reserves!V8+Réserves_Reserves!V19</f>
        <v>7139575.3899999997</v>
      </c>
      <c r="W19" s="54">
        <f>'Résulat global_Globaal resulta'!W8+Réserves_Reserves!W8+Réserves_Reserves!W19</f>
        <v>5853470.7400000095</v>
      </c>
      <c r="X19" s="42"/>
    </row>
    <row r="20" spans="1:24" s="38" customFormat="1">
      <c r="A20" s="18" t="s">
        <v>134</v>
      </c>
      <c r="B20" s="54">
        <f>'Résulat global_Globaal resulta'!B9+Réserves_Reserves!B9+Réserves_Reserves!B20</f>
        <v>1456834.3399999994</v>
      </c>
      <c r="C20" s="54">
        <f>'Résulat global_Globaal resulta'!C9+Réserves_Reserves!C9+Réserves_Reserves!C20</f>
        <v>1457419.6899999995</v>
      </c>
      <c r="D20" s="54">
        <f>'Résulat global_Globaal resulta'!D9+Réserves_Reserves!D9+Réserves_Reserves!D20</f>
        <v>2423223.2299999977</v>
      </c>
      <c r="E20" s="54">
        <f>'Résulat global_Globaal resulta'!E9+Réserves_Reserves!E9+Réserves_Reserves!E20</f>
        <v>3817853.4200000013</v>
      </c>
      <c r="F20" s="54">
        <f>'Résulat global_Globaal resulta'!F9+Réserves_Reserves!F9+Réserves_Reserves!F20</f>
        <v>5116628.8999999985</v>
      </c>
      <c r="G20" s="54">
        <f>'Résulat global_Globaal resulta'!G9+Réserves_Reserves!G9+Réserves_Reserves!G20</f>
        <v>6106181.0400000028</v>
      </c>
      <c r="H20" s="54">
        <f>'Résulat global_Globaal resulta'!H9+Réserves_Reserves!H9+Réserves_Reserves!H20</f>
        <v>4103555.7700000005</v>
      </c>
      <c r="I20" s="54">
        <f>'Résulat global_Globaal resulta'!I9+Réserves_Reserves!I9+Réserves_Reserves!I20</f>
        <v>3362961.4399999967</v>
      </c>
      <c r="J20" s="54">
        <f>'Résulat global_Globaal resulta'!J9+Réserves_Reserves!J9+Réserves_Reserves!J20</f>
        <v>4458321.2400000077</v>
      </c>
      <c r="K20" s="54">
        <f>'Résulat global_Globaal resulta'!K9+Réserves_Reserves!K9+Réserves_Reserves!K20</f>
        <v>5900991.9699999951</v>
      </c>
      <c r="L20" s="54">
        <f>'Résulat global_Globaal resulta'!L9+Réserves_Reserves!L9+Réserves_Reserves!L20</f>
        <v>5089087.07</v>
      </c>
      <c r="M20" s="54">
        <f>'Résulat global_Globaal resulta'!M9+Réserves_Reserves!M9+Réserves_Reserves!M20</f>
        <v>4452057.4199999925</v>
      </c>
      <c r="N20" s="54">
        <f>'Résulat global_Globaal resulta'!N9+Réserves_Reserves!N9+Réserves_Reserves!N20</f>
        <v>5191469.8899999997</v>
      </c>
      <c r="O20" s="54">
        <f>'Résulat global_Globaal resulta'!O9+Réserves_Reserves!O9+Réserves_Reserves!O20</f>
        <v>6529352.1899999995</v>
      </c>
      <c r="P20" s="54">
        <f>'Résulat global_Globaal resulta'!P9+Réserves_Reserves!P9+Réserves_Reserves!P20</f>
        <v>6435365.1699999962</v>
      </c>
      <c r="Q20" s="54">
        <f>'Résulat global_Globaal resulta'!Q9+Réserves_Reserves!Q9+Réserves_Reserves!Q20</f>
        <v>6224122.6699999971</v>
      </c>
      <c r="R20" s="54">
        <f>'Résulat global_Globaal resulta'!R9+Réserves_Reserves!R9+Réserves_Reserves!R20</f>
        <v>7832727.2099999962</v>
      </c>
      <c r="S20" s="54">
        <f>'Résulat global_Globaal resulta'!S9+Réserves_Reserves!S9+Réserves_Reserves!S20</f>
        <v>6792561.7899999982</v>
      </c>
      <c r="T20" s="54">
        <f>'Résulat global_Globaal resulta'!T9+Réserves_Reserves!T9+Réserves_Reserves!T20</f>
        <v>6837538.2100000056</v>
      </c>
      <c r="U20" s="54">
        <f>'Résulat global_Globaal resulta'!U9+Réserves_Reserves!U9+Réserves_Reserves!U20</f>
        <v>5938934.5000000084</v>
      </c>
      <c r="V20" s="54">
        <f>'Résulat global_Globaal resulta'!V9+Réserves_Reserves!V9+Réserves_Reserves!V20</f>
        <v>5661751.5099999895</v>
      </c>
      <c r="W20" s="54">
        <f>'Résulat global_Globaal resulta'!W9+Réserves_Reserves!W9+Réserves_Reserves!W20</f>
        <v>7414958.8700000001</v>
      </c>
      <c r="X20" s="42"/>
    </row>
    <row r="21" spans="1:24" s="38" customFormat="1">
      <c r="A21" s="18" t="s">
        <v>135</v>
      </c>
      <c r="B21" s="54">
        <f>'Résulat global_Globaal resulta'!B10+Réserves_Reserves!B10+Réserves_Reserves!B21</f>
        <v>11287810.386</v>
      </c>
      <c r="C21" s="54">
        <f>'Résulat global_Globaal resulta'!C10+Réserves_Reserves!C10+Réserves_Reserves!C21</f>
        <v>19579200.789999995</v>
      </c>
      <c r="D21" s="54">
        <f>'Résulat global_Globaal resulta'!D10+Réserves_Reserves!D10+Réserves_Reserves!D21</f>
        <v>24331713.559999999</v>
      </c>
      <c r="E21" s="54">
        <f>'Résulat global_Globaal resulta'!E10+Réserves_Reserves!E10+Réserves_Reserves!E21</f>
        <v>24252138.069999993</v>
      </c>
      <c r="F21" s="54">
        <f>'Résulat global_Globaal resulta'!F10+Réserves_Reserves!F10+Réserves_Reserves!F21</f>
        <v>18530038.130000003</v>
      </c>
      <c r="G21" s="54">
        <f>'Résulat global_Globaal resulta'!G10+Réserves_Reserves!G10+Réserves_Reserves!G21</f>
        <v>13756322.359999999</v>
      </c>
      <c r="H21" s="54">
        <f>'Résulat global_Globaal resulta'!H10+Réserves_Reserves!H10+Réserves_Reserves!H21</f>
        <v>11683638.839999992</v>
      </c>
      <c r="I21" s="54">
        <f>'Résulat global_Globaal resulta'!I10+Réserves_Reserves!I10+Réserves_Reserves!I21</f>
        <v>2868411.7800000049</v>
      </c>
      <c r="J21" s="54">
        <f>'Résulat global_Globaal resulta'!J10+Réserves_Reserves!J10+Réserves_Reserves!J21</f>
        <v>-559686.95000001043</v>
      </c>
      <c r="K21" s="54">
        <f>'Résulat global_Globaal resulta'!K10+Réserves_Reserves!K10+Réserves_Reserves!K21</f>
        <v>55928.470000001602</v>
      </c>
      <c r="L21" s="54">
        <f>'Résulat global_Globaal resulta'!L10+Réserves_Reserves!L10+Réserves_Reserves!L21</f>
        <v>1334485.25</v>
      </c>
      <c r="M21" s="54">
        <f>'Résulat global_Globaal resulta'!M10+Réserves_Reserves!M10+Réserves_Reserves!M21</f>
        <v>3660378.14</v>
      </c>
      <c r="N21" s="54">
        <f>'Résulat global_Globaal resulta'!N10+Réserves_Reserves!N10+Réserves_Reserves!N21</f>
        <v>5866116.9700000081</v>
      </c>
      <c r="O21" s="54">
        <f>'Résulat global_Globaal resulta'!O10+Réserves_Reserves!O10+Réserves_Reserves!O21</f>
        <v>9334864.8500000015</v>
      </c>
      <c r="P21" s="54">
        <f>'Résulat global_Globaal resulta'!P10+Réserves_Reserves!P10+Réserves_Reserves!P21</f>
        <v>7755230.9599999869</v>
      </c>
      <c r="Q21" s="54">
        <f>'Résulat global_Globaal resulta'!Q10+Réserves_Reserves!Q10+Réserves_Reserves!Q21</f>
        <v>7341524.8499999978</v>
      </c>
      <c r="R21" s="54">
        <f>'Résulat global_Globaal resulta'!R10+Réserves_Reserves!R10+Réserves_Reserves!R21</f>
        <v>8439982.6500000041</v>
      </c>
      <c r="S21" s="54">
        <f>'Résulat global_Globaal resulta'!S10+Réserves_Reserves!S10+Réserves_Reserves!S21</f>
        <v>9235714.6999999825</v>
      </c>
      <c r="T21" s="54">
        <f>'Résulat global_Globaal resulta'!T10+Réserves_Reserves!T10+Réserves_Reserves!T21</f>
        <v>9589407.3000000156</v>
      </c>
      <c r="U21" s="54">
        <f>'Résulat global_Globaal resulta'!U10+Réserves_Reserves!U10+Réserves_Reserves!U21</f>
        <v>10847418.560000008</v>
      </c>
      <c r="V21" s="54">
        <f>'Résulat global_Globaal resulta'!V10+Réserves_Reserves!V10+Réserves_Reserves!V21</f>
        <v>9738746.1400000006</v>
      </c>
      <c r="W21" s="54">
        <f>'Résulat global_Globaal resulta'!W10+Réserves_Reserves!W10+Réserves_Reserves!W21</f>
        <v>11530088</v>
      </c>
      <c r="X21" s="42"/>
    </row>
    <row r="22" spans="1:24" s="66" customFormat="1">
      <c r="A22" s="49" t="s">
        <v>130</v>
      </c>
      <c r="B22" s="58">
        <f>'Résulat global_Globaal resulta'!B11+Réserves_Reserves!B11+Réserves_Reserves!B22</f>
        <v>19634711.566000011</v>
      </c>
      <c r="C22" s="58">
        <f>'Résulat global_Globaal resulta'!C11+Réserves_Reserves!C11+Réserves_Reserves!C22</f>
        <v>15383955.500000015</v>
      </c>
      <c r="D22" s="58">
        <f>'Résulat global_Globaal resulta'!D11+Réserves_Reserves!D11+Réserves_Reserves!D22</f>
        <v>26594271.32999998</v>
      </c>
      <c r="E22" s="58">
        <f>'Résulat global_Globaal resulta'!E11+Réserves_Reserves!E11+Réserves_Reserves!E22</f>
        <v>37112442.770000033</v>
      </c>
      <c r="F22" s="58">
        <f>'Résulat global_Globaal resulta'!F11+Réserves_Reserves!F11+Réserves_Reserves!F22</f>
        <v>38213994.360000014</v>
      </c>
      <c r="G22" s="58">
        <f>'Résulat global_Globaal resulta'!G11+Réserves_Reserves!G11+Réserves_Reserves!G22</f>
        <v>29964709.690000057</v>
      </c>
      <c r="H22" s="58">
        <f>'Résulat global_Globaal resulta'!H11+Réserves_Reserves!H11+Réserves_Reserves!H22</f>
        <v>18304634.789999984</v>
      </c>
      <c r="I22" s="58">
        <f>'Résulat global_Globaal resulta'!I11+Réserves_Reserves!I11+Réserves_Reserves!I22</f>
        <v>8966952.5400000345</v>
      </c>
      <c r="J22" s="58">
        <f>'Résulat global_Globaal resulta'!J11+Réserves_Reserves!J11+Réserves_Reserves!J22</f>
        <v>12311123.929999987</v>
      </c>
      <c r="K22" s="58">
        <f>'Résulat global_Globaal resulta'!K11+Réserves_Reserves!K11+Réserves_Reserves!K22</f>
        <v>7185834.8799999952</v>
      </c>
      <c r="L22" s="58">
        <f>'Résulat global_Globaal resulta'!L11+Réserves_Reserves!L11+Réserves_Reserves!L22</f>
        <v>13034919.390000006</v>
      </c>
      <c r="M22" s="58">
        <f>'Résulat global_Globaal resulta'!M11+Réserves_Reserves!M11+Réserves_Reserves!M22</f>
        <v>15158526.589999985</v>
      </c>
      <c r="N22" s="58">
        <f>'Résulat global_Globaal resulta'!N11+Réserves_Reserves!N11+Réserves_Reserves!N22</f>
        <v>23695208.380000006</v>
      </c>
      <c r="O22" s="58">
        <f>'Résulat global_Globaal resulta'!O11+Réserves_Reserves!O11+Réserves_Reserves!O22</f>
        <v>34052913.229999997</v>
      </c>
      <c r="P22" s="58">
        <f>'Résulat global_Globaal resulta'!P11+Réserves_Reserves!P11+Réserves_Reserves!P22</f>
        <v>41577185.75999999</v>
      </c>
      <c r="Q22" s="58">
        <f>'Résulat global_Globaal resulta'!Q11+Réserves_Reserves!Q11+Réserves_Reserves!Q22</f>
        <v>57577023.410000004</v>
      </c>
      <c r="R22" s="58">
        <f>'Résulat global_Globaal resulta'!R11+Réserves_Reserves!R11+Réserves_Reserves!R22</f>
        <v>73433232.940000013</v>
      </c>
      <c r="S22" s="58">
        <f>'Résulat global_Globaal resulta'!S11+Réserves_Reserves!S11+Réserves_Reserves!S22</f>
        <v>56353318.589999951</v>
      </c>
      <c r="T22" s="58">
        <f>'Résulat global_Globaal resulta'!T11+Réserves_Reserves!T11+Réserves_Reserves!T22</f>
        <v>84611398.459999949</v>
      </c>
      <c r="U22" s="58">
        <f>'Résulat global_Globaal resulta'!U11+Réserves_Reserves!U11+Réserves_Reserves!U22</f>
        <v>88362333.310000002</v>
      </c>
      <c r="V22" s="58">
        <f>'Résulat global_Globaal resulta'!V11+Réserves_Reserves!V11+Réserves_Reserves!V22</f>
        <v>73068127.899999946</v>
      </c>
      <c r="W22" s="58">
        <f>'Résulat global_Globaal resulta'!W11+Réserves_Reserves!W11+Réserves_Reserves!W22</f>
        <v>35999842.370000042</v>
      </c>
      <c r="X22" s="62"/>
    </row>
  </sheetData>
  <mergeCells count="4">
    <mergeCell ref="B14:W14"/>
    <mergeCell ref="B3:W3"/>
    <mergeCell ref="B2:W2"/>
    <mergeCell ref="B13:W1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Z35"/>
  <sheetViews>
    <sheetView zoomScale="90" zoomScaleNormal="90" workbookViewId="0">
      <pane xSplit="1" topLeftCell="B1" activePane="topRight" state="frozen"/>
      <selection activeCell="F10" sqref="F10"/>
      <selection pane="topRight" activeCell="B24" sqref="B24:W24"/>
    </sheetView>
  </sheetViews>
  <sheetFormatPr baseColWidth="10" defaultColWidth="11.5" defaultRowHeight="15"/>
  <cols>
    <col min="1" max="1" width="47.5" style="38" bestFit="1" customWidth="1"/>
    <col min="2" max="3" width="14.33203125" style="38" customWidth="1"/>
    <col min="4" max="23" width="14.33203125" style="42" customWidth="1"/>
    <col min="24" max="25" width="12.6640625" style="42" bestFit="1" customWidth="1"/>
    <col min="26" max="26" width="10.83203125" style="42"/>
  </cols>
  <sheetData>
    <row r="2" spans="1:26">
      <c r="B2" s="102" t="s">
        <v>90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  <c r="Y2"/>
      <c r="Z2"/>
    </row>
    <row r="3" spans="1:26">
      <c r="B3" s="105" t="s">
        <v>124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  <c r="Y3"/>
      <c r="Z3"/>
    </row>
    <row r="4" spans="1:26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  <c r="Y4"/>
      <c r="Z4"/>
    </row>
    <row r="5" spans="1:26">
      <c r="A5" s="18" t="s">
        <v>128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67"/>
      <c r="Y5"/>
      <c r="Z5"/>
    </row>
    <row r="6" spans="1:26">
      <c r="A6" s="18" t="s">
        <v>129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Y6"/>
      <c r="Z6"/>
    </row>
    <row r="7" spans="1:26">
      <c r="A7" s="18" t="s">
        <v>182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5">
        <v>0</v>
      </c>
      <c r="O7" s="55">
        <v>0</v>
      </c>
      <c r="P7" s="54">
        <v>0</v>
      </c>
      <c r="Q7" s="55">
        <v>5939538.4800000004</v>
      </c>
      <c r="R7" s="54">
        <v>5939538.4800000004</v>
      </c>
      <c r="S7" s="54">
        <v>0</v>
      </c>
      <c r="T7" s="54">
        <v>0.01</v>
      </c>
      <c r="U7" s="54">
        <v>0</v>
      </c>
      <c r="V7" s="54">
        <v>0</v>
      </c>
      <c r="W7" s="54">
        <v>0</v>
      </c>
      <c r="Y7"/>
      <c r="Z7"/>
    </row>
    <row r="8" spans="1:26">
      <c r="A8" s="18" t="s">
        <v>133</v>
      </c>
      <c r="B8" s="54">
        <v>0</v>
      </c>
      <c r="C8" s="54">
        <v>0</v>
      </c>
      <c r="D8" s="54">
        <v>0</v>
      </c>
      <c r="E8" s="54">
        <v>0</v>
      </c>
      <c r="F8" s="54">
        <v>662773.65</v>
      </c>
      <c r="G8" s="54">
        <v>662773.65</v>
      </c>
      <c r="H8" s="54">
        <v>662773.65</v>
      </c>
      <c r="I8" s="54">
        <v>141370.84000000003</v>
      </c>
      <c r="J8" s="54">
        <v>0</v>
      </c>
      <c r="K8" s="54">
        <v>0</v>
      </c>
      <c r="L8" s="54">
        <v>0</v>
      </c>
      <c r="M8" s="54">
        <v>0</v>
      </c>
      <c r="N8" s="55">
        <v>0</v>
      </c>
      <c r="O8" s="55">
        <v>0</v>
      </c>
      <c r="P8" s="55">
        <v>1435904.6</v>
      </c>
      <c r="Q8" s="55">
        <v>1435904.6</v>
      </c>
      <c r="R8" s="54">
        <v>1865919.26</v>
      </c>
      <c r="S8" s="54">
        <v>1865919.26</v>
      </c>
      <c r="T8" s="54">
        <v>1865919.26</v>
      </c>
      <c r="U8" s="54">
        <v>3112387.27</v>
      </c>
      <c r="V8" s="54">
        <v>4191459.82</v>
      </c>
      <c r="W8" s="54">
        <v>2948116</v>
      </c>
      <c r="Y8"/>
      <c r="Z8"/>
    </row>
    <row r="9" spans="1:26">
      <c r="A9" s="18" t="s">
        <v>134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1023325.78</v>
      </c>
      <c r="H9" s="54">
        <v>1023325.78</v>
      </c>
      <c r="I9" s="54">
        <v>1023325.78</v>
      </c>
      <c r="J9" s="54">
        <v>949643.07</v>
      </c>
      <c r="K9" s="54">
        <v>949643.07</v>
      </c>
      <c r="L9" s="54">
        <v>1045495.59</v>
      </c>
      <c r="M9" s="54">
        <v>1045495.59</v>
      </c>
      <c r="N9" s="55">
        <v>1045495.59</v>
      </c>
      <c r="O9" s="55">
        <v>1152429.93</v>
      </c>
      <c r="P9" s="55">
        <v>1152459.93</v>
      </c>
      <c r="Q9" s="55">
        <v>2957298.69</v>
      </c>
      <c r="R9" s="54">
        <v>2957298.69</v>
      </c>
      <c r="S9" s="54">
        <v>3863841.79</v>
      </c>
      <c r="T9" s="54">
        <v>3105569.14</v>
      </c>
      <c r="U9" s="54">
        <v>4508818.21</v>
      </c>
      <c r="V9" s="54">
        <v>2206965.4300000002</v>
      </c>
      <c r="W9" s="54">
        <v>4231635.22</v>
      </c>
      <c r="Y9"/>
      <c r="Z9"/>
    </row>
    <row r="10" spans="1:26">
      <c r="A10" s="18" t="s">
        <v>135</v>
      </c>
      <c r="B10" s="54">
        <v>0</v>
      </c>
      <c r="C10" s="54">
        <v>14187810.390000001</v>
      </c>
      <c r="D10" s="54">
        <v>19979200.789999999</v>
      </c>
      <c r="E10" s="54">
        <v>22331713.559999999</v>
      </c>
      <c r="F10" s="54">
        <v>15452138.07</v>
      </c>
      <c r="G10" s="54">
        <v>8024554.6699999999</v>
      </c>
      <c r="H10" s="54">
        <v>4272118.9000000004</v>
      </c>
      <c r="I10" s="54">
        <v>7411520.4500000002</v>
      </c>
      <c r="J10" s="54">
        <v>3145965.45</v>
      </c>
      <c r="K10" s="54">
        <v>0</v>
      </c>
      <c r="L10" s="54">
        <v>0</v>
      </c>
      <c r="M10" s="54">
        <v>0</v>
      </c>
      <c r="N10" s="55">
        <v>0</v>
      </c>
      <c r="O10" s="55">
        <v>0</v>
      </c>
      <c r="P10" s="55">
        <v>3468747.88</v>
      </c>
      <c r="Q10" s="55">
        <v>3419339.6</v>
      </c>
      <c r="R10" s="55">
        <v>4843009.0999999996</v>
      </c>
      <c r="S10" s="54">
        <v>4785791</v>
      </c>
      <c r="T10" s="55">
        <v>7380929.9900000002</v>
      </c>
      <c r="U10" s="54">
        <v>5883490</v>
      </c>
      <c r="V10" s="54">
        <v>9738746.1400000006</v>
      </c>
      <c r="W10" s="54">
        <v>9738746.1400000006</v>
      </c>
      <c r="Y10"/>
      <c r="Z10"/>
    </row>
    <row r="11" spans="1:26">
      <c r="A11" s="49" t="s">
        <v>130</v>
      </c>
      <c r="B11" s="58">
        <f>SUM(B5:B10)</f>
        <v>0</v>
      </c>
      <c r="C11" s="58">
        <f t="shared" ref="C11:O11" si="0">SUM(C5:C10)</f>
        <v>14187810.390000001</v>
      </c>
      <c r="D11" s="58">
        <f t="shared" si="0"/>
        <v>19979200.789999999</v>
      </c>
      <c r="E11" s="58">
        <f t="shared" si="0"/>
        <v>22331713.559999999</v>
      </c>
      <c r="F11" s="58">
        <f t="shared" si="0"/>
        <v>16114911.720000001</v>
      </c>
      <c r="G11" s="58">
        <f t="shared" si="0"/>
        <v>9710654.0999999996</v>
      </c>
      <c r="H11" s="58">
        <f t="shared" si="0"/>
        <v>5958218.3300000001</v>
      </c>
      <c r="I11" s="58">
        <f t="shared" si="0"/>
        <v>8576217.0700000003</v>
      </c>
      <c r="J11" s="58">
        <f t="shared" si="0"/>
        <v>4095608.52</v>
      </c>
      <c r="K11" s="58">
        <f t="shared" si="0"/>
        <v>949643.07</v>
      </c>
      <c r="L11" s="58">
        <f t="shared" si="0"/>
        <v>1045495.59</v>
      </c>
      <c r="M11" s="58">
        <f t="shared" si="0"/>
        <v>1045495.59</v>
      </c>
      <c r="N11" s="58">
        <f t="shared" si="0"/>
        <v>1045495.59</v>
      </c>
      <c r="O11" s="58">
        <f t="shared" si="0"/>
        <v>1152429.93</v>
      </c>
      <c r="P11" s="58">
        <f>SUM(P5:P10)</f>
        <v>6057112.4100000001</v>
      </c>
      <c r="Q11" s="58">
        <f>SUM(Q5:Q10)</f>
        <v>13752081.369999999</v>
      </c>
      <c r="R11" s="58">
        <f>SUM(R5:R10)</f>
        <v>15605765.529999999</v>
      </c>
      <c r="S11" s="58">
        <f>SUM(S5:S10)</f>
        <v>10515552.050000001</v>
      </c>
      <c r="T11" s="58">
        <f t="shared" ref="T11:U11" si="1">SUM(T5:T10)</f>
        <v>12352418.4</v>
      </c>
      <c r="U11" s="58">
        <f t="shared" si="1"/>
        <v>13504695.48</v>
      </c>
      <c r="V11" s="58">
        <f t="shared" ref="V11:W11" si="2">SUM(V5:V10)</f>
        <v>16137171.390000001</v>
      </c>
      <c r="W11" s="58">
        <f t="shared" si="2"/>
        <v>16918497.359999999</v>
      </c>
      <c r="Y11"/>
      <c r="Z11"/>
    </row>
    <row r="12" spans="1:26">
      <c r="B12" s="42"/>
      <c r="C12" s="42"/>
      <c r="Y12"/>
      <c r="Z12"/>
    </row>
    <row r="13" spans="1:26">
      <c r="B13" s="102" t="s">
        <v>92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4"/>
      <c r="Y13"/>
      <c r="Z13"/>
    </row>
    <row r="14" spans="1:26">
      <c r="B14" s="105" t="s">
        <v>125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7"/>
      <c r="Y14"/>
      <c r="Z14"/>
    </row>
    <row r="15" spans="1:26">
      <c r="A15" s="52"/>
      <c r="B15" s="36">
        <v>2002</v>
      </c>
      <c r="C15" s="36">
        <v>2003</v>
      </c>
      <c r="D15" s="36">
        <v>2004</v>
      </c>
      <c r="E15" s="36">
        <v>2005</v>
      </c>
      <c r="F15" s="36">
        <v>2006</v>
      </c>
      <c r="G15" s="36">
        <v>2007</v>
      </c>
      <c r="H15" s="36">
        <v>2008</v>
      </c>
      <c r="I15" s="36">
        <v>2009</v>
      </c>
      <c r="J15" s="36">
        <v>2010</v>
      </c>
      <c r="K15" s="36">
        <v>2011</v>
      </c>
      <c r="L15" s="36">
        <v>2012</v>
      </c>
      <c r="M15" s="36">
        <v>2013</v>
      </c>
      <c r="N15" s="36">
        <v>2014</v>
      </c>
      <c r="O15" s="36">
        <v>2015</v>
      </c>
      <c r="P15" s="36">
        <v>2016</v>
      </c>
      <c r="Q15" s="36">
        <v>2017</v>
      </c>
      <c r="R15" s="36">
        <v>2018</v>
      </c>
      <c r="S15" s="36">
        <v>2019</v>
      </c>
      <c r="T15" s="36">
        <v>2020</v>
      </c>
      <c r="U15" s="36">
        <v>2021</v>
      </c>
      <c r="V15" s="36">
        <v>2022</v>
      </c>
      <c r="W15" s="36">
        <v>2023</v>
      </c>
      <c r="Y15"/>
      <c r="Z15"/>
    </row>
    <row r="16" spans="1:26">
      <c r="A16" s="18" t="s">
        <v>128</v>
      </c>
      <c r="B16" s="54">
        <v>6197338.1200000001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1822468.48</v>
      </c>
      <c r="I16" s="54">
        <v>1822468.48</v>
      </c>
      <c r="J16" s="54">
        <v>1822468.48</v>
      </c>
      <c r="K16" s="54">
        <v>1822468.48</v>
      </c>
      <c r="L16" s="54">
        <v>1822468.48</v>
      </c>
      <c r="M16" s="54">
        <v>1150827.54</v>
      </c>
      <c r="N16" s="54">
        <v>1150827.54</v>
      </c>
      <c r="O16" s="54">
        <v>1150827.54</v>
      </c>
      <c r="P16" s="54">
        <v>1150827.54</v>
      </c>
      <c r="Q16" s="54">
        <v>1150827.54</v>
      </c>
      <c r="R16" s="54">
        <v>1150827.54</v>
      </c>
      <c r="S16" s="54">
        <v>1150827.54</v>
      </c>
      <c r="T16" s="54">
        <v>20333153.780000001</v>
      </c>
      <c r="U16" s="54">
        <v>20333153.780000001</v>
      </c>
      <c r="V16" s="54">
        <v>20333153.780000001</v>
      </c>
      <c r="W16" s="67"/>
      <c r="Y16"/>
      <c r="Z16"/>
    </row>
    <row r="17" spans="1:26">
      <c r="A17" s="18" t="s">
        <v>129</v>
      </c>
      <c r="B17" s="54"/>
      <c r="C17" s="54"/>
      <c r="D17" s="54">
        <v>213929</v>
      </c>
      <c r="E17" s="54">
        <v>213929</v>
      </c>
      <c r="F17" s="54">
        <v>213929</v>
      </c>
      <c r="G17" s="54">
        <v>213929</v>
      </c>
      <c r="H17" s="54">
        <v>213929</v>
      </c>
      <c r="I17" s="54">
        <v>213929</v>
      </c>
      <c r="J17" s="54">
        <v>213929</v>
      </c>
      <c r="K17" s="54">
        <v>213929</v>
      </c>
      <c r="L17" s="54">
        <v>213929</v>
      </c>
      <c r="M17" s="54">
        <v>463929</v>
      </c>
      <c r="N17" s="54">
        <v>563929</v>
      </c>
      <c r="O17" s="54">
        <v>760080.77</v>
      </c>
      <c r="P17" s="54">
        <v>513929</v>
      </c>
      <c r="Q17" s="54">
        <v>513929</v>
      </c>
      <c r="R17" s="54">
        <v>513929</v>
      </c>
      <c r="S17" s="54">
        <v>1308589.6100000001</v>
      </c>
      <c r="T17" s="54">
        <v>1308589.6100000001</v>
      </c>
      <c r="U17" s="54">
        <v>1008589.61</v>
      </c>
      <c r="V17" s="54">
        <v>213929</v>
      </c>
      <c r="W17" s="54">
        <v>0</v>
      </c>
      <c r="Y17"/>
      <c r="Z17"/>
    </row>
    <row r="18" spans="1:26">
      <c r="A18" s="18" t="s">
        <v>182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1000000</v>
      </c>
      <c r="Q18" s="54">
        <v>1000000</v>
      </c>
      <c r="R18" s="54">
        <v>840563.02</v>
      </c>
      <c r="S18" s="54">
        <v>2515563.02</v>
      </c>
      <c r="T18" s="54">
        <v>2515563.02</v>
      </c>
      <c r="U18" s="54">
        <v>2515563.02</v>
      </c>
      <c r="V18" s="54">
        <v>2358313.86</v>
      </c>
      <c r="W18" s="54">
        <v>2358313.86</v>
      </c>
      <c r="Y18"/>
      <c r="Z18"/>
    </row>
    <row r="19" spans="1:26">
      <c r="A19" s="18" t="s">
        <v>133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Y19"/>
      <c r="Z19"/>
    </row>
    <row r="20" spans="1:26">
      <c r="A20" s="18" t="s">
        <v>134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375610.79</v>
      </c>
      <c r="R20" s="54">
        <v>375610.79</v>
      </c>
      <c r="S20" s="54">
        <v>375610.79</v>
      </c>
      <c r="T20" s="54">
        <v>375610.79</v>
      </c>
      <c r="U20" s="54">
        <v>375610.79</v>
      </c>
      <c r="V20" s="54">
        <v>375610.79</v>
      </c>
      <c r="W20" s="54">
        <v>375610.79</v>
      </c>
      <c r="Y20"/>
      <c r="Z20"/>
    </row>
    <row r="21" spans="1:26">
      <c r="A21" s="18" t="s">
        <v>135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Y21"/>
      <c r="Z21"/>
    </row>
    <row r="22" spans="1:26" s="3" customFormat="1">
      <c r="A22" s="49" t="s">
        <v>130</v>
      </c>
      <c r="B22" s="58">
        <f t="shared" ref="B22:O22" si="3">SUM(B16:B21)</f>
        <v>6197338.1200000001</v>
      </c>
      <c r="C22" s="58">
        <f t="shared" si="3"/>
        <v>0</v>
      </c>
      <c r="D22" s="58">
        <f t="shared" si="3"/>
        <v>213929</v>
      </c>
      <c r="E22" s="58">
        <f t="shared" si="3"/>
        <v>213929</v>
      </c>
      <c r="F22" s="58">
        <f t="shared" si="3"/>
        <v>213929</v>
      </c>
      <c r="G22" s="58">
        <f t="shared" si="3"/>
        <v>213929</v>
      </c>
      <c r="H22" s="58">
        <f t="shared" si="3"/>
        <v>2036397.48</v>
      </c>
      <c r="I22" s="58">
        <f t="shared" si="3"/>
        <v>2036397.48</v>
      </c>
      <c r="J22" s="58">
        <f t="shared" si="3"/>
        <v>2036397.48</v>
      </c>
      <c r="K22" s="58">
        <f t="shared" si="3"/>
        <v>2036397.48</v>
      </c>
      <c r="L22" s="58">
        <f t="shared" si="3"/>
        <v>2036397.48</v>
      </c>
      <c r="M22" s="58">
        <f t="shared" si="3"/>
        <v>1614756.54</v>
      </c>
      <c r="N22" s="58">
        <f t="shared" si="3"/>
        <v>1714756.54</v>
      </c>
      <c r="O22" s="58">
        <f t="shared" si="3"/>
        <v>1910908.31</v>
      </c>
      <c r="P22" s="58">
        <f>SUM(P16:P21)</f>
        <v>2664756.54</v>
      </c>
      <c r="Q22" s="58">
        <f>SUM(Q16:Q21)</f>
        <v>3040367.33</v>
      </c>
      <c r="R22" s="58">
        <f>SUM(R16:R21)</f>
        <v>2880930.35</v>
      </c>
      <c r="S22" s="58">
        <f>SUM(S16:S21)</f>
        <v>5350590.96</v>
      </c>
      <c r="T22" s="58">
        <f t="shared" ref="T22:W22" si="4">SUM(T16:T21)</f>
        <v>24532917.199999999</v>
      </c>
      <c r="U22" s="58">
        <f t="shared" si="4"/>
        <v>24232917.199999999</v>
      </c>
      <c r="V22" s="58">
        <f t="shared" si="4"/>
        <v>23281007.43</v>
      </c>
      <c r="W22" s="58">
        <f t="shared" si="4"/>
        <v>2733924.65</v>
      </c>
      <c r="X22" s="62"/>
    </row>
    <row r="23" spans="1:26">
      <c r="B23" s="42"/>
      <c r="C23" s="42"/>
      <c r="Y23"/>
      <c r="Z23"/>
    </row>
    <row r="24" spans="1:26">
      <c r="B24" s="102" t="s">
        <v>91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4"/>
      <c r="Y24"/>
      <c r="Z24"/>
    </row>
    <row r="25" spans="1:26">
      <c r="B25" s="105" t="s">
        <v>126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7"/>
      <c r="Y25"/>
      <c r="Z25"/>
    </row>
    <row r="26" spans="1:26">
      <c r="A26" s="52"/>
      <c r="B26" s="36">
        <v>2002</v>
      </c>
      <c r="C26" s="36">
        <v>2003</v>
      </c>
      <c r="D26" s="36">
        <v>2004</v>
      </c>
      <c r="E26" s="36">
        <v>2005</v>
      </c>
      <c r="F26" s="36">
        <v>2006</v>
      </c>
      <c r="G26" s="36">
        <v>2007</v>
      </c>
      <c r="H26" s="36">
        <v>2008</v>
      </c>
      <c r="I26" s="36">
        <v>2009</v>
      </c>
      <c r="J26" s="36">
        <v>2010</v>
      </c>
      <c r="K26" s="36">
        <v>2011</v>
      </c>
      <c r="L26" s="36">
        <v>2012</v>
      </c>
      <c r="M26" s="36">
        <v>2013</v>
      </c>
      <c r="N26" s="36">
        <v>2014</v>
      </c>
      <c r="O26" s="36">
        <v>2015</v>
      </c>
      <c r="P26" s="36">
        <f>P4</f>
        <v>2016</v>
      </c>
      <c r="Q26" s="36">
        <f>Q4</f>
        <v>2017</v>
      </c>
      <c r="R26" s="36">
        <f>R4</f>
        <v>2018</v>
      </c>
      <c r="S26" s="36">
        <v>2019</v>
      </c>
      <c r="T26" s="36">
        <v>2020</v>
      </c>
      <c r="U26" s="36">
        <v>2021</v>
      </c>
      <c r="V26" s="36">
        <v>2022</v>
      </c>
      <c r="W26" s="36">
        <v>2023</v>
      </c>
      <c r="Y26"/>
      <c r="Z26"/>
    </row>
    <row r="27" spans="1:26">
      <c r="A27" s="18" t="s">
        <v>128</v>
      </c>
      <c r="B27" s="54">
        <v>0</v>
      </c>
      <c r="C27" s="54">
        <v>5848479.7199999997</v>
      </c>
      <c r="D27" s="54">
        <v>5848479.7199999997</v>
      </c>
      <c r="E27" s="54">
        <v>5848479.7199999997</v>
      </c>
      <c r="F27" s="54">
        <v>5848479.7199999997</v>
      </c>
      <c r="G27" s="54">
        <v>5848479.7199999997</v>
      </c>
      <c r="H27" s="54">
        <v>5848479.7199999997</v>
      </c>
      <c r="I27" s="54">
        <v>5848479.7199999997</v>
      </c>
      <c r="J27" s="54">
        <v>5848479.7199999997</v>
      </c>
      <c r="K27" s="54">
        <v>5848479.7199999997</v>
      </c>
      <c r="L27" s="54">
        <v>5848479.7199999997</v>
      </c>
      <c r="M27" s="54">
        <v>5848479.7199999997</v>
      </c>
      <c r="N27" s="54">
        <v>5848479.7199999997</v>
      </c>
      <c r="O27" s="54">
        <v>5848479.7199999997</v>
      </c>
      <c r="P27" s="54">
        <v>5848479.7199999997</v>
      </c>
      <c r="Q27" s="54">
        <v>5848479.7199999997</v>
      </c>
      <c r="R27" s="54">
        <v>5848479.7199999997</v>
      </c>
      <c r="S27" s="54">
        <v>5848479.7199999997</v>
      </c>
      <c r="T27" s="54">
        <v>7893235.2199999997</v>
      </c>
      <c r="U27" s="54">
        <v>7893235.2199999997</v>
      </c>
      <c r="V27" s="54">
        <v>7893235.2199999997</v>
      </c>
      <c r="W27" s="67"/>
      <c r="Y27"/>
      <c r="Z27"/>
    </row>
    <row r="28" spans="1:26">
      <c r="A28" s="18" t="s">
        <v>129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196527.88</v>
      </c>
      <c r="N28" s="54">
        <v>0</v>
      </c>
      <c r="O28" s="54">
        <v>513929</v>
      </c>
      <c r="P28" s="54">
        <v>2707337.47</v>
      </c>
      <c r="Q28" s="54">
        <v>2070247.17</v>
      </c>
      <c r="R28" s="54">
        <v>2352976.5499999998</v>
      </c>
      <c r="S28" s="54">
        <v>2397012.11</v>
      </c>
      <c r="T28" s="54">
        <v>1710671.33</v>
      </c>
      <c r="U28" s="54">
        <v>1782215.13</v>
      </c>
      <c r="V28" s="54">
        <v>1998281.37</v>
      </c>
      <c r="W28" s="54">
        <v>603124.13</v>
      </c>
      <c r="Y28"/>
      <c r="Z28"/>
    </row>
    <row r="29" spans="1:26">
      <c r="A29" s="18" t="s">
        <v>182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Y29"/>
      <c r="Z29"/>
    </row>
    <row r="30" spans="1:26">
      <c r="A30" s="18" t="s">
        <v>133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1243343.82</v>
      </c>
      <c r="Y30"/>
      <c r="Z30"/>
    </row>
    <row r="31" spans="1:26">
      <c r="A31" s="18" t="s">
        <v>134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202352.91</v>
      </c>
      <c r="Q31" s="54">
        <v>1000451.27</v>
      </c>
      <c r="R31" s="54">
        <v>1000451.27</v>
      </c>
      <c r="S31" s="54">
        <v>1000451.27</v>
      </c>
      <c r="T31" s="54">
        <v>1000451.27</v>
      </c>
      <c r="U31" s="54">
        <v>1000451.27</v>
      </c>
      <c r="V31" s="54">
        <v>1000451.27</v>
      </c>
      <c r="W31" s="54">
        <v>1000451.27</v>
      </c>
      <c r="Y31"/>
      <c r="Z31"/>
    </row>
    <row r="32" spans="1:26">
      <c r="A32" s="18" t="s">
        <v>135</v>
      </c>
      <c r="B32" s="54">
        <v>0</v>
      </c>
      <c r="C32" s="54">
        <v>0</v>
      </c>
      <c r="D32" s="54">
        <v>0</v>
      </c>
      <c r="E32" s="54">
        <v>374882.67</v>
      </c>
      <c r="F32" s="54">
        <v>1147114.3600000001</v>
      </c>
      <c r="G32" s="54">
        <v>1147114.3600000001</v>
      </c>
      <c r="H32" s="54">
        <v>772231.69</v>
      </c>
      <c r="I32" s="54">
        <v>772231.69</v>
      </c>
      <c r="J32" s="54">
        <v>772231.69</v>
      </c>
      <c r="K32" s="54">
        <v>503728.55</v>
      </c>
      <c r="L32" s="54">
        <v>187100.69</v>
      </c>
      <c r="M32" s="54">
        <v>165577.69</v>
      </c>
      <c r="N32" s="54">
        <v>165577</v>
      </c>
      <c r="O32" s="54">
        <v>165577</v>
      </c>
      <c r="P32" s="54">
        <v>4983567.5</v>
      </c>
      <c r="Q32" s="54">
        <v>3779517.5</v>
      </c>
      <c r="R32" s="54">
        <v>3892518.5</v>
      </c>
      <c r="S32" s="54">
        <v>3757074</v>
      </c>
      <c r="T32" s="54">
        <v>3750007.22</v>
      </c>
      <c r="U32" s="54">
        <v>3750007</v>
      </c>
      <c r="V32" s="54">
        <v>3745007.22</v>
      </c>
      <c r="W32" s="54">
        <v>3744406.22</v>
      </c>
      <c r="Y32"/>
      <c r="Z32"/>
    </row>
    <row r="33" spans="1:26" s="3" customFormat="1">
      <c r="A33" s="49" t="s">
        <v>130</v>
      </c>
      <c r="B33" s="58">
        <f>SUM(B27:B32)</f>
        <v>0</v>
      </c>
      <c r="C33" s="58">
        <f t="shared" ref="C33:O33" si="5">SUM(C27:C32)</f>
        <v>5848479.7199999997</v>
      </c>
      <c r="D33" s="58">
        <f t="shared" si="5"/>
        <v>5848479.7199999997</v>
      </c>
      <c r="E33" s="58">
        <f t="shared" si="5"/>
        <v>6223362.3899999997</v>
      </c>
      <c r="F33" s="58">
        <f t="shared" si="5"/>
        <v>6995594.0800000001</v>
      </c>
      <c r="G33" s="58">
        <f t="shared" si="5"/>
        <v>6995594.0800000001</v>
      </c>
      <c r="H33" s="58">
        <f t="shared" si="5"/>
        <v>6620711.4100000001</v>
      </c>
      <c r="I33" s="58">
        <f t="shared" si="5"/>
        <v>6620711.4100000001</v>
      </c>
      <c r="J33" s="58">
        <f t="shared" si="5"/>
        <v>6620711.4100000001</v>
      </c>
      <c r="K33" s="58">
        <f t="shared" si="5"/>
        <v>6352208.2699999996</v>
      </c>
      <c r="L33" s="58">
        <f t="shared" si="5"/>
        <v>6035580.4100000001</v>
      </c>
      <c r="M33" s="58">
        <f t="shared" si="5"/>
        <v>6210585.29</v>
      </c>
      <c r="N33" s="58">
        <f t="shared" si="5"/>
        <v>6014056.7199999997</v>
      </c>
      <c r="O33" s="58">
        <f t="shared" si="5"/>
        <v>6527985.7199999997</v>
      </c>
      <c r="P33" s="58">
        <f>SUM(P27:P32)</f>
        <v>13741737.6</v>
      </c>
      <c r="Q33" s="58">
        <f>SUM(Q27:Q32)</f>
        <v>12698695.66</v>
      </c>
      <c r="R33" s="58">
        <f>SUM(R27:R32)</f>
        <v>13094426.039999999</v>
      </c>
      <c r="S33" s="58">
        <f>SUM(S27:S32)</f>
        <v>13003017.1</v>
      </c>
      <c r="T33" s="58">
        <f t="shared" ref="T33:W33" si="6">SUM(T27:T32)</f>
        <v>14354365.040000001</v>
      </c>
      <c r="U33" s="58">
        <f t="shared" si="6"/>
        <v>14425908.619999999</v>
      </c>
      <c r="V33" s="58">
        <f t="shared" si="6"/>
        <v>14636975.08</v>
      </c>
      <c r="W33" s="58">
        <f t="shared" si="6"/>
        <v>6591325.4400000004</v>
      </c>
      <c r="X33" s="62"/>
    </row>
    <row r="34" spans="1:26" s="3" customFormat="1">
      <c r="A34" s="68"/>
      <c r="B34" s="68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2"/>
      <c r="Y34" s="62"/>
      <c r="Z34" s="62"/>
    </row>
    <row r="35" spans="1:26" s="3" customFormat="1">
      <c r="A35" s="68"/>
      <c r="B35" s="68"/>
      <c r="C35" s="68"/>
      <c r="D35" s="69">
        <f t="shared" ref="D35:S35" si="7">B11+B22</f>
        <v>6197338.1200000001</v>
      </c>
      <c r="E35" s="69">
        <f t="shared" si="7"/>
        <v>14187810.390000001</v>
      </c>
      <c r="F35" s="69">
        <f t="shared" si="7"/>
        <v>20193129.789999999</v>
      </c>
      <c r="G35" s="69">
        <f t="shared" si="7"/>
        <v>22545642.559999999</v>
      </c>
      <c r="H35" s="69">
        <f t="shared" si="7"/>
        <v>16328840.720000001</v>
      </c>
      <c r="I35" s="69">
        <f t="shared" si="7"/>
        <v>9924583.0999999996</v>
      </c>
      <c r="J35" s="69">
        <f t="shared" si="7"/>
        <v>7994615.8100000005</v>
      </c>
      <c r="K35" s="69">
        <f t="shared" si="7"/>
        <v>10612614.550000001</v>
      </c>
      <c r="L35" s="69">
        <f t="shared" si="7"/>
        <v>6132006</v>
      </c>
      <c r="M35" s="69">
        <f t="shared" si="7"/>
        <v>2986040.55</v>
      </c>
      <c r="N35" s="69">
        <f t="shared" si="7"/>
        <v>3081893.07</v>
      </c>
      <c r="O35" s="69">
        <f t="shared" si="7"/>
        <v>2660252.13</v>
      </c>
      <c r="P35" s="69">
        <f t="shared" si="7"/>
        <v>2760252.13</v>
      </c>
      <c r="Q35" s="69">
        <f t="shared" si="7"/>
        <v>3063338.24</v>
      </c>
      <c r="R35" s="69">
        <f t="shared" si="7"/>
        <v>8721868.9499999993</v>
      </c>
      <c r="S35" s="69">
        <f t="shared" si="7"/>
        <v>16792448.699999999</v>
      </c>
      <c r="T35" s="69">
        <f>R11+R22</f>
        <v>18486695.879999999</v>
      </c>
      <c r="U35" s="69">
        <f>S11+S22</f>
        <v>15866143.010000002</v>
      </c>
      <c r="V35" s="69">
        <f t="shared" ref="V35:Y35" si="8">T11+T22</f>
        <v>36885335.600000001</v>
      </c>
      <c r="W35" s="69">
        <f t="shared" si="8"/>
        <v>37737612.68</v>
      </c>
      <c r="X35" s="69">
        <f t="shared" si="8"/>
        <v>39418178.82</v>
      </c>
      <c r="Y35" s="69">
        <f t="shared" si="8"/>
        <v>19652422.009999998</v>
      </c>
      <c r="Z35" s="62"/>
    </row>
  </sheetData>
  <mergeCells count="6">
    <mergeCell ref="B3:W3"/>
    <mergeCell ref="B14:W14"/>
    <mergeCell ref="B25:W25"/>
    <mergeCell ref="B2:W2"/>
    <mergeCell ref="B13:W13"/>
    <mergeCell ref="B24:W2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X52"/>
  <sheetViews>
    <sheetView topLeftCell="A49" zoomScaleNormal="100" workbookViewId="0">
      <selection activeCell="H81" sqref="H81"/>
    </sheetView>
  </sheetViews>
  <sheetFormatPr baseColWidth="10" defaultColWidth="10.83203125" defaultRowHeight="15"/>
  <cols>
    <col min="1" max="1" width="47.5" style="38" bestFit="1" customWidth="1"/>
    <col min="2" max="23" width="13.6640625" style="42" bestFit="1" customWidth="1"/>
    <col min="24" max="24" width="10.83203125" style="42"/>
    <col min="25" max="16384" width="10.83203125" style="38"/>
  </cols>
  <sheetData>
    <row r="2" spans="1:24">
      <c r="B2" s="102" t="s">
        <v>24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4">
      <c r="B3" s="105" t="s">
        <v>127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4">
      <c r="A4" s="52"/>
      <c r="B4" s="36">
        <v>2002</v>
      </c>
      <c r="C4" s="36">
        <v>2003</v>
      </c>
      <c r="D4" s="36">
        <v>2004</v>
      </c>
      <c r="E4" s="36">
        <v>2005</v>
      </c>
      <c r="F4" s="36">
        <v>2006</v>
      </c>
      <c r="G4" s="36">
        <v>2007</v>
      </c>
      <c r="H4" s="36">
        <v>2008</v>
      </c>
      <c r="I4" s="36">
        <v>2009</v>
      </c>
      <c r="J4" s="36">
        <v>2010</v>
      </c>
      <c r="K4" s="36">
        <v>2011</v>
      </c>
      <c r="L4" s="36">
        <v>2012</v>
      </c>
      <c r="M4" s="36">
        <v>2013</v>
      </c>
      <c r="N4" s="36">
        <v>2014</v>
      </c>
      <c r="O4" s="36">
        <v>2015</v>
      </c>
      <c r="P4" s="36">
        <v>2016</v>
      </c>
      <c r="Q4" s="36">
        <v>2017</v>
      </c>
      <c r="R4" s="36">
        <v>2018</v>
      </c>
      <c r="S4" s="36">
        <v>2019</v>
      </c>
      <c r="T4" s="36">
        <v>2020</v>
      </c>
      <c r="U4" s="36">
        <v>2021</v>
      </c>
      <c r="V4" s="36">
        <v>2022</v>
      </c>
      <c r="W4" s="36">
        <v>2023</v>
      </c>
    </row>
    <row r="5" spans="1:24">
      <c r="A5" s="18" t="s">
        <v>98</v>
      </c>
      <c r="B5" s="54">
        <v>126166609.84</v>
      </c>
      <c r="C5" s="54">
        <v>143362203.30000001</v>
      </c>
      <c r="D5" s="54">
        <v>157748279.19</v>
      </c>
      <c r="E5" s="54">
        <v>160300634.05000001</v>
      </c>
      <c r="F5" s="54">
        <v>158585545.44</v>
      </c>
      <c r="G5" s="54">
        <v>159950872.94000003</v>
      </c>
      <c r="H5" s="54">
        <v>177459986.72</v>
      </c>
      <c r="I5" s="54">
        <v>177065008.28999999</v>
      </c>
      <c r="J5" s="54">
        <v>184217625.97999999</v>
      </c>
      <c r="K5" s="54">
        <v>184705738.91</v>
      </c>
      <c r="L5" s="54">
        <v>193128065.06999999</v>
      </c>
      <c r="M5" s="54">
        <v>201428289.06999999</v>
      </c>
      <c r="N5" s="54">
        <v>209878965.65000001</v>
      </c>
      <c r="O5" s="54">
        <v>211039095.62</v>
      </c>
      <c r="P5" s="54">
        <v>220073337.36000001</v>
      </c>
      <c r="Q5" s="54">
        <v>224581596.96000001</v>
      </c>
      <c r="R5" s="54">
        <v>223333408.08000001</v>
      </c>
      <c r="S5" s="54">
        <v>223853164.31999999</v>
      </c>
      <c r="T5" s="54">
        <v>235855005.60999998</v>
      </c>
      <c r="U5" s="54">
        <v>233147236.31999999</v>
      </c>
      <c r="V5" s="54">
        <v>241333460.61999997</v>
      </c>
      <c r="W5" s="56">
        <v>258600903.78</v>
      </c>
    </row>
    <row r="6" spans="1:24">
      <c r="A6" s="18" t="s">
        <v>97</v>
      </c>
      <c r="B6" s="54">
        <v>33631677</v>
      </c>
      <c r="C6" s="54">
        <v>38313560.670000002</v>
      </c>
      <c r="D6" s="54">
        <v>40358087.589999996</v>
      </c>
      <c r="E6" s="54">
        <v>41912793.280000001</v>
      </c>
      <c r="F6" s="54">
        <v>43553163.039999999</v>
      </c>
      <c r="G6" s="54">
        <v>44356081.93</v>
      </c>
      <c r="H6" s="54">
        <v>46110304.140000008</v>
      </c>
      <c r="I6" s="54">
        <v>50166108.650000006</v>
      </c>
      <c r="J6" s="54">
        <v>54340384.300000004</v>
      </c>
      <c r="K6" s="54">
        <v>54096233.119999997</v>
      </c>
      <c r="L6" s="70">
        <v>55802726.979999997</v>
      </c>
      <c r="M6" s="54">
        <v>64237499.359999999</v>
      </c>
      <c r="N6" s="54">
        <v>67419537.439999998</v>
      </c>
      <c r="O6" s="54">
        <v>68121560.040000007</v>
      </c>
      <c r="P6" s="54">
        <v>71892252.810000002</v>
      </c>
      <c r="Q6" s="54">
        <v>74292147.479999989</v>
      </c>
      <c r="R6" s="54">
        <v>71975945.599999994</v>
      </c>
      <c r="S6" s="54">
        <v>74917534.649999991</v>
      </c>
      <c r="T6" s="54">
        <v>76429114.070000008</v>
      </c>
      <c r="U6" s="54">
        <v>77104989.049999997</v>
      </c>
      <c r="V6" s="54">
        <v>82193990.450000003</v>
      </c>
      <c r="W6" s="54">
        <v>97085861.689999998</v>
      </c>
    </row>
    <row r="7" spans="1:24">
      <c r="A7" s="18" t="s">
        <v>15</v>
      </c>
      <c r="B7" s="54">
        <v>44930598.580000006</v>
      </c>
      <c r="C7" s="54">
        <v>47353135.860000007</v>
      </c>
      <c r="D7" s="54">
        <v>52353046.249999993</v>
      </c>
      <c r="E7" s="54">
        <v>48606712.349999994</v>
      </c>
      <c r="F7" s="54">
        <v>54505818.020000003</v>
      </c>
      <c r="G7" s="54">
        <v>55921013.270000003</v>
      </c>
      <c r="H7" s="54">
        <v>57221274.010000005</v>
      </c>
      <c r="I7" s="54">
        <v>59551402.640000008</v>
      </c>
      <c r="J7" s="54">
        <v>64046450.700000003</v>
      </c>
      <c r="K7" s="54">
        <v>66054662.540000007</v>
      </c>
      <c r="L7" s="54">
        <v>70078896.789999992</v>
      </c>
      <c r="M7" s="54">
        <v>75285407.769999996</v>
      </c>
      <c r="N7" s="54">
        <v>77916287.680000007</v>
      </c>
      <c r="O7" s="54">
        <v>78774431.419999987</v>
      </c>
      <c r="P7" s="54">
        <v>81135335.200000003</v>
      </c>
      <c r="Q7" s="54">
        <v>83800589.979999989</v>
      </c>
      <c r="R7" s="54">
        <v>84240681.100000009</v>
      </c>
      <c r="S7" s="54">
        <v>86766470.719999999</v>
      </c>
      <c r="T7" s="54">
        <v>86004908.579999998</v>
      </c>
      <c r="U7" s="54">
        <v>89005722.370000005</v>
      </c>
      <c r="V7" s="54">
        <v>92706207.510000005</v>
      </c>
      <c r="W7" s="54">
        <v>102227753.69</v>
      </c>
    </row>
    <row r="8" spans="1:24">
      <c r="A8" s="18" t="s">
        <v>99</v>
      </c>
      <c r="B8" s="54">
        <v>26939465.25</v>
      </c>
      <c r="C8" s="54">
        <v>28427031.369999997</v>
      </c>
      <c r="D8" s="54">
        <v>29827867.830000002</v>
      </c>
      <c r="E8" s="54">
        <v>31021843.660000004</v>
      </c>
      <c r="F8" s="54">
        <v>32408300.48</v>
      </c>
      <c r="G8" s="54">
        <v>33058643.940000001</v>
      </c>
      <c r="H8" s="54">
        <v>34419220.399999999</v>
      </c>
      <c r="I8" s="54">
        <v>35876926.600000001</v>
      </c>
      <c r="J8" s="54">
        <v>36217689.939999998</v>
      </c>
      <c r="K8" s="54">
        <v>37434691.030000001</v>
      </c>
      <c r="L8" s="54">
        <v>39281372.860000007</v>
      </c>
      <c r="M8" s="54">
        <v>41535241.450000003</v>
      </c>
      <c r="N8" s="54">
        <v>44043276.310000002</v>
      </c>
      <c r="O8" s="54">
        <v>44290215.869999997</v>
      </c>
      <c r="P8" s="54">
        <v>45388284.620000005</v>
      </c>
      <c r="Q8" s="54">
        <v>46163996.210000001</v>
      </c>
      <c r="R8" s="54">
        <v>47096330.470000006</v>
      </c>
      <c r="S8" s="54">
        <v>48854163.93</v>
      </c>
      <c r="T8" s="54">
        <v>48017971.469999999</v>
      </c>
      <c r="U8" s="54">
        <v>49397140.479999997</v>
      </c>
      <c r="V8" s="54">
        <v>52065403.020000003</v>
      </c>
      <c r="W8" s="54">
        <v>55957226.899999999</v>
      </c>
    </row>
    <row r="9" spans="1:24">
      <c r="A9" s="18" t="s">
        <v>18</v>
      </c>
      <c r="B9" s="54">
        <v>26532924.360000003</v>
      </c>
      <c r="C9" s="54">
        <v>27182050.550000001</v>
      </c>
      <c r="D9" s="54">
        <v>29576052.48</v>
      </c>
      <c r="E9" s="54">
        <v>31357346.850000001</v>
      </c>
      <c r="F9" s="54">
        <v>32910349.149999999</v>
      </c>
      <c r="G9" s="54">
        <v>33461916.900000002</v>
      </c>
      <c r="H9" s="54">
        <v>32284099.68</v>
      </c>
      <c r="I9" s="54">
        <v>37010078.439999998</v>
      </c>
      <c r="J9" s="54">
        <v>36796343.560000002</v>
      </c>
      <c r="K9" s="54">
        <v>40230450.779999994</v>
      </c>
      <c r="L9" s="54">
        <v>40318623.950000003</v>
      </c>
      <c r="M9" s="54">
        <v>41962076.609999999</v>
      </c>
      <c r="N9" s="54">
        <v>44637639.729999997</v>
      </c>
      <c r="O9" s="54">
        <v>45829514.549999997</v>
      </c>
      <c r="P9" s="54">
        <v>47691117.810000002</v>
      </c>
      <c r="Q9" s="54">
        <v>46541144.810000002</v>
      </c>
      <c r="R9" s="54">
        <v>49610076.629999995</v>
      </c>
      <c r="S9" s="54">
        <v>49107250.219999999</v>
      </c>
      <c r="T9" s="54">
        <v>51741752.640000001</v>
      </c>
      <c r="U9" s="54">
        <v>52518079.620000005</v>
      </c>
      <c r="V9" s="54">
        <v>56797492.140000001</v>
      </c>
      <c r="W9" s="54">
        <v>62278088.270000003</v>
      </c>
    </row>
    <row r="10" spans="1:24">
      <c r="A10" s="18" t="s">
        <v>20</v>
      </c>
      <c r="B10" s="54">
        <v>46939358.969999999</v>
      </c>
      <c r="C10" s="54">
        <v>49873214.5</v>
      </c>
      <c r="D10" s="54">
        <v>53158440.339999996</v>
      </c>
      <c r="E10" s="54">
        <v>50846686.93</v>
      </c>
      <c r="F10" s="54">
        <v>48018005.789999999</v>
      </c>
      <c r="G10" s="54">
        <v>51546466.07</v>
      </c>
      <c r="H10" s="54">
        <v>58632006.18</v>
      </c>
      <c r="I10" s="54">
        <v>62401306</v>
      </c>
      <c r="J10" s="54">
        <v>66553244.729999997</v>
      </c>
      <c r="K10" s="54">
        <v>73859779.780000001</v>
      </c>
      <c r="L10" s="54">
        <v>77332963.170000002</v>
      </c>
      <c r="M10" s="54">
        <v>82232626.739999995</v>
      </c>
      <c r="N10" s="54">
        <v>85071465.570000008</v>
      </c>
      <c r="O10" s="54">
        <v>86661192.230000004</v>
      </c>
      <c r="P10" s="54">
        <v>90473679.789999992</v>
      </c>
      <c r="Q10" s="54">
        <v>88661698.439999998</v>
      </c>
      <c r="R10" s="54">
        <v>90238789.010000005</v>
      </c>
      <c r="S10" s="54">
        <v>92762100.289999992</v>
      </c>
      <c r="T10" s="54">
        <v>96853982.010000005</v>
      </c>
      <c r="U10" s="54">
        <v>98128001.810000002</v>
      </c>
      <c r="V10" s="54">
        <v>103045131.56</v>
      </c>
      <c r="W10" s="54">
        <v>117576280.02</v>
      </c>
    </row>
    <row r="11" spans="1:24" s="66" customFormat="1">
      <c r="A11" s="49" t="s">
        <v>107</v>
      </c>
      <c r="B11" s="58">
        <f>SUM(B5:B10)</f>
        <v>305140634</v>
      </c>
      <c r="C11" s="58">
        <f t="shared" ref="C11:O11" si="0">SUM(C5:C10)</f>
        <v>334511196.25000006</v>
      </c>
      <c r="D11" s="58">
        <f t="shared" si="0"/>
        <v>363021773.68000001</v>
      </c>
      <c r="E11" s="58">
        <f t="shared" si="0"/>
        <v>364046017.12000006</v>
      </c>
      <c r="F11" s="58">
        <f t="shared" si="0"/>
        <v>369981181.92000002</v>
      </c>
      <c r="G11" s="58">
        <f t="shared" si="0"/>
        <v>378294995.05000001</v>
      </c>
      <c r="H11" s="58">
        <f t="shared" si="0"/>
        <v>406126891.13</v>
      </c>
      <c r="I11" s="58">
        <f t="shared" si="0"/>
        <v>422070830.62</v>
      </c>
      <c r="J11" s="58">
        <f t="shared" si="0"/>
        <v>442171739.21000004</v>
      </c>
      <c r="K11" s="58">
        <f t="shared" si="0"/>
        <v>456381556.15999997</v>
      </c>
      <c r="L11" s="58">
        <f t="shared" si="0"/>
        <v>475942648.81999999</v>
      </c>
      <c r="M11" s="58">
        <f t="shared" si="0"/>
        <v>506681141</v>
      </c>
      <c r="N11" s="58">
        <f t="shared" si="0"/>
        <v>528967172.38000005</v>
      </c>
      <c r="O11" s="58">
        <f t="shared" si="0"/>
        <v>534716009.73000008</v>
      </c>
      <c r="P11" s="58">
        <f>SUM(P5:P10)</f>
        <v>556654007.59000003</v>
      </c>
      <c r="Q11" s="58">
        <f>SUM(Q5:Q10)</f>
        <v>564041173.87999988</v>
      </c>
      <c r="R11" s="58">
        <f>SUM(R5:R10)</f>
        <v>566495230.8900001</v>
      </c>
      <c r="S11" s="58">
        <f>SUM(S5:S10)</f>
        <v>576260684.12999988</v>
      </c>
      <c r="T11" s="58">
        <f t="shared" ref="T11:W11" si="1">SUM(T5:T10)</f>
        <v>594902734.38</v>
      </c>
      <c r="U11" s="58">
        <f t="shared" si="1"/>
        <v>599301169.6500001</v>
      </c>
      <c r="V11" s="58">
        <f t="shared" si="1"/>
        <v>628141685.29999995</v>
      </c>
      <c r="W11" s="58">
        <f t="shared" si="1"/>
        <v>693726114.35000002</v>
      </c>
      <c r="X11" s="62"/>
    </row>
    <row r="14" spans="1:24">
      <c r="B14" s="102" t="s">
        <v>25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1:24">
      <c r="B15" s="105" t="s">
        <v>187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1:24">
      <c r="A16" s="52"/>
      <c r="B16" s="36">
        <v>2002</v>
      </c>
      <c r="C16" s="36">
        <v>2003</v>
      </c>
      <c r="D16" s="36">
        <v>2004</v>
      </c>
      <c r="E16" s="36">
        <v>2005</v>
      </c>
      <c r="F16" s="36">
        <v>2006</v>
      </c>
      <c r="G16" s="36">
        <v>2007</v>
      </c>
      <c r="H16" s="36">
        <v>2008</v>
      </c>
      <c r="I16" s="36">
        <v>2009</v>
      </c>
      <c r="J16" s="36">
        <v>2010</v>
      </c>
      <c r="K16" s="36">
        <v>2011</v>
      </c>
      <c r="L16" s="36">
        <v>2012</v>
      </c>
      <c r="M16" s="36">
        <v>2013</v>
      </c>
      <c r="N16" s="36">
        <v>2014</v>
      </c>
      <c r="O16" s="36">
        <v>2015</v>
      </c>
      <c r="P16" s="36">
        <f>P4</f>
        <v>2016</v>
      </c>
      <c r="Q16" s="36">
        <f>Q4</f>
        <v>2017</v>
      </c>
      <c r="R16" s="36">
        <f>R4</f>
        <v>2018</v>
      </c>
      <c r="S16" s="36">
        <v>2019</v>
      </c>
      <c r="T16" s="36">
        <v>2020</v>
      </c>
      <c r="U16" s="36">
        <v>2021</v>
      </c>
      <c r="V16" s="36">
        <v>2022</v>
      </c>
      <c r="W16" s="36">
        <v>2023</v>
      </c>
    </row>
    <row r="17" spans="1:24">
      <c r="A17" s="18" t="s">
        <v>128</v>
      </c>
      <c r="B17" s="71">
        <f>B5/Population_Bevolking!B5</f>
        <v>597.64294807846261</v>
      </c>
      <c r="C17" s="71">
        <f>C5/Population_Bevolking!C5</f>
        <v>665.74195140752852</v>
      </c>
      <c r="D17" s="71">
        <f>D5/Population_Bevolking!D5</f>
        <v>725.59970925097969</v>
      </c>
      <c r="E17" s="71">
        <f>E5/Population_Bevolking!E5</f>
        <v>726.71674955345406</v>
      </c>
      <c r="F17" s="71">
        <f>F5/Population_Bevolking!F5</f>
        <v>713.40131554915763</v>
      </c>
      <c r="G17" s="71">
        <f>G5/Population_Bevolking!G5</f>
        <v>714.05045842726736</v>
      </c>
      <c r="H17" s="71">
        <f>H5/Population_Bevolking!H5</f>
        <v>776.15120087823266</v>
      </c>
      <c r="I17" s="71">
        <f>I5/Population_Bevolking!I5</f>
        <v>757.69509172447135</v>
      </c>
      <c r="J17" s="71">
        <f>J5/Population_Bevolking!J5</f>
        <v>774.49223891766439</v>
      </c>
      <c r="K17" s="71">
        <f>K5/Population_Bevolking!K5</f>
        <v>752.63531901455508</v>
      </c>
      <c r="L17" s="71">
        <f>L5/Population_Bevolking!L5</f>
        <v>772.75335932811038</v>
      </c>
      <c r="M17" s="71">
        <f>M5/Population_Bevolking!M5</f>
        <v>796.81433380012027</v>
      </c>
      <c r="N17" s="71">
        <f>N5/Population_Bevolking!N5</f>
        <v>827.14508077197434</v>
      </c>
      <c r="O17" s="72">
        <f>O5/Population_Bevolking!O5</f>
        <v>810.79072266105243</v>
      </c>
      <c r="P17" s="72">
        <f>P5/Population_Bevolking!P5</f>
        <v>833.3175713101067</v>
      </c>
      <c r="Q17" s="72">
        <f>Q5/Population_Bevolking!Q5</f>
        <v>854.60805802373773</v>
      </c>
      <c r="R17" s="72">
        <f>R5/Population_Bevolking!R5</f>
        <v>840.2626437412996</v>
      </c>
      <c r="S17" s="72">
        <f>S5/Population_Bevolking!S5</f>
        <v>833.40095874193037</v>
      </c>
      <c r="T17" s="72">
        <f>T5/Population_Bevolking!T5</f>
        <v>864.77718521641884</v>
      </c>
      <c r="U17" s="72">
        <f>U5/Population_Bevolking!U5</f>
        <v>849.64955437967376</v>
      </c>
      <c r="V17" s="72">
        <f>V5/Population_Bevolking!V5</f>
        <v>875.06557774240446</v>
      </c>
      <c r="W17" s="72">
        <f>W5/Population_Bevolking!W5</f>
        <v>914.39155262152951</v>
      </c>
    </row>
    <row r="18" spans="1:24">
      <c r="A18" s="18" t="s">
        <v>129</v>
      </c>
      <c r="B18" s="71">
        <f>B6/Population_Bevolking!B6</f>
        <v>195.96024471959214</v>
      </c>
      <c r="C18" s="71">
        <f>C6/Population_Bevolking!C6</f>
        <v>219.57201860257206</v>
      </c>
      <c r="D18" s="71">
        <f>D6/Population_Bevolking!D6</f>
        <v>227.40153593463867</v>
      </c>
      <c r="E18" s="71">
        <f>E6/Population_Bevolking!E6</f>
        <v>234.06076618938059</v>
      </c>
      <c r="F18" s="71">
        <f>F6/Population_Bevolking!F6</f>
        <v>239.22028660408759</v>
      </c>
      <c r="G18" s="71">
        <f>G6/Population_Bevolking!G6</f>
        <v>239.03516288268673</v>
      </c>
      <c r="H18" s="71">
        <f>H6/Population_Bevolking!H6</f>
        <v>242.66793046828133</v>
      </c>
      <c r="I18" s="71">
        <f>I6/Population_Bevolking!I6</f>
        <v>257.81606965736637</v>
      </c>
      <c r="J18" s="71">
        <f>J6/Population_Bevolking!J6</f>
        <v>272.26687526617735</v>
      </c>
      <c r="K18" s="71">
        <f>K6/Population_Bevolking!K6</f>
        <v>262.89659872673371</v>
      </c>
      <c r="L18" s="71">
        <f>L6/Population_Bevolking!L6</f>
        <v>266.14169196796917</v>
      </c>
      <c r="M18" s="71">
        <f>M6/Population_Bevolking!M6</f>
        <v>302.77427902131853</v>
      </c>
      <c r="N18" s="71">
        <f>N6/Population_Bevolking!N6</f>
        <v>315.14176072994474</v>
      </c>
      <c r="O18" s="72">
        <f>O6/Population_Bevolking!O6</f>
        <v>315.64355169633677</v>
      </c>
      <c r="P18" s="72">
        <f>P6/Population_Bevolking!P6</f>
        <v>329.56479378206041</v>
      </c>
      <c r="Q18" s="72">
        <f>Q6/Population_Bevolking!Q6</f>
        <v>338.51015856525777</v>
      </c>
      <c r="R18" s="72">
        <f>R6/Population_Bevolking!R6</f>
        <v>326.16266273932251</v>
      </c>
      <c r="S18" s="72">
        <f>S6/Population_Bevolking!S6</f>
        <v>337.36151669075826</v>
      </c>
      <c r="T18" s="72">
        <f>T6/Population_Bevolking!T6</f>
        <v>342.11472623342678</v>
      </c>
      <c r="U18" s="72">
        <f>U6/Population_Bevolking!U6</f>
        <v>345.03662275304401</v>
      </c>
      <c r="V18" s="72">
        <f>V6/Population_Bevolking!V6</f>
        <v>368.54821048242093</v>
      </c>
      <c r="W18" s="72">
        <f>W6/Population_Bevolking!W6</f>
        <v>430.57225083266439</v>
      </c>
    </row>
    <row r="19" spans="1:24">
      <c r="A19" s="18" t="s">
        <v>182</v>
      </c>
      <c r="B19" s="71">
        <f>B7/Population_Bevolking!B7</f>
        <v>250.13137472999759</v>
      </c>
      <c r="C19" s="71">
        <f>C7/Population_Bevolking!C7</f>
        <v>259.5161637994816</v>
      </c>
      <c r="D19" s="71">
        <f>D7/Population_Bevolking!D7</f>
        <v>284.40686149349727</v>
      </c>
      <c r="E19" s="71">
        <f>E7/Population_Bevolking!E7</f>
        <v>262.60271615810171</v>
      </c>
      <c r="F19" s="71">
        <f>F7/Population_Bevolking!F7</f>
        <v>289.93227490092823</v>
      </c>
      <c r="G19" s="71">
        <f>G7/Population_Bevolking!G7</f>
        <v>293.31459030065253</v>
      </c>
      <c r="H19" s="71">
        <f>H7/Population_Bevolking!H7</f>
        <v>296.13651377143867</v>
      </c>
      <c r="I19" s="71">
        <f>I7/Population_Bevolking!I7</f>
        <v>302.5370993700468</v>
      </c>
      <c r="J19" s="71">
        <f>J7/Population_Bevolking!J7</f>
        <v>317.24067394470148</v>
      </c>
      <c r="K19" s="71">
        <f>K7/Population_Bevolking!K7</f>
        <v>317.28219329551519</v>
      </c>
      <c r="L19" s="71">
        <f>L7/Population_Bevolking!L7</f>
        <v>327.34451960221031</v>
      </c>
      <c r="M19" s="71">
        <f>M7/Population_Bevolking!M7</f>
        <v>345.56307298623443</v>
      </c>
      <c r="N19" s="71">
        <f>N7/Population_Bevolking!N7</f>
        <v>353.90434171201207</v>
      </c>
      <c r="O19" s="72">
        <f>O7/Population_Bevolking!O7</f>
        <v>355.13412657337608</v>
      </c>
      <c r="P19" s="72">
        <f>P7/Population_Bevolking!P7</f>
        <v>362.7230163981331</v>
      </c>
      <c r="Q19" s="72">
        <f>Q7/Population_Bevolking!Q7</f>
        <v>373.34641661246195</v>
      </c>
      <c r="R19" s="72">
        <f>R7/Population_Bevolking!R7</f>
        <v>375.41748859139369</v>
      </c>
      <c r="S19" s="72">
        <f>S7/Population_Bevolking!S7</f>
        <v>383.46431572899633</v>
      </c>
      <c r="T19" s="72">
        <f>T7/Population_Bevolking!T7</f>
        <v>378.63272335854469</v>
      </c>
      <c r="U19" s="72">
        <f>U7/Population_Bevolking!U7</f>
        <v>391.39566401062422</v>
      </c>
      <c r="V19" s="72">
        <f>V7/Population_Bevolking!V7</f>
        <v>406.6061732894737</v>
      </c>
      <c r="W19" s="72">
        <f>W7/Population_Bevolking!W7</f>
        <v>440.42425074963808</v>
      </c>
    </row>
    <row r="20" spans="1:24">
      <c r="A20" s="18" t="s">
        <v>133</v>
      </c>
      <c r="B20" s="71">
        <f>B8/Population_Bevolking!B8</f>
        <v>209.47610688625548</v>
      </c>
      <c r="C20" s="71">
        <f>C8/Population_Bevolking!C8</f>
        <v>220.62968194342037</v>
      </c>
      <c r="D20" s="71">
        <f>D8/Population_Bevolking!D8</f>
        <v>232.10903469044732</v>
      </c>
      <c r="E20" s="71">
        <f>E8/Population_Bevolking!E8</f>
        <v>241.31184053517953</v>
      </c>
      <c r="F20" s="71">
        <f>F8/Population_Bevolking!F8</f>
        <v>250.13738966672327</v>
      </c>
      <c r="G20" s="71">
        <f>G8/Population_Bevolking!G8</f>
        <v>253.55998665419014</v>
      </c>
      <c r="H20" s="71">
        <f>H8/Population_Bevolking!H8</f>
        <v>262.83844767548413</v>
      </c>
      <c r="I20" s="71">
        <f>I8/Population_Bevolking!I8</f>
        <v>271.88140620500462</v>
      </c>
      <c r="J20" s="71">
        <f>J8/Population_Bevolking!J8</f>
        <v>273.01138202924767</v>
      </c>
      <c r="K20" s="71">
        <f>K8/Population_Bevolking!K8</f>
        <v>279.47807704654895</v>
      </c>
      <c r="L20" s="71">
        <f>L8/Population_Bevolking!L8</f>
        <v>289.09721260561105</v>
      </c>
      <c r="M20" s="71">
        <f>M8/Population_Bevolking!M8</f>
        <v>302.50569138553868</v>
      </c>
      <c r="N20" s="71">
        <f>N8/Population_Bevolking!N8</f>
        <v>319.0224060351884</v>
      </c>
      <c r="O20" s="72">
        <f>O8/Population_Bevolking!O8</f>
        <v>319.62571621358313</v>
      </c>
      <c r="P20" s="72">
        <f>P8/Population_Bevolking!P8</f>
        <v>324.84243666084569</v>
      </c>
      <c r="Q20" s="72">
        <f>Q8/Population_Bevolking!Q8</f>
        <v>328.59041653913772</v>
      </c>
      <c r="R20" s="72">
        <f>R8/Population_Bevolking!R8</f>
        <v>333.95257978968573</v>
      </c>
      <c r="S20" s="72">
        <f>S8/Population_Bevolking!S8</f>
        <v>343.50879216149514</v>
      </c>
      <c r="T20" s="72">
        <f>T8/Population_Bevolking!T8</f>
        <v>334.11708835481085</v>
      </c>
      <c r="U20" s="72">
        <f>U8/Population_Bevolking!U8</f>
        <v>341.33376967619785</v>
      </c>
      <c r="V20" s="72">
        <f>V8/Population_Bevolking!V8</f>
        <v>358.3994370560053</v>
      </c>
      <c r="W20" s="72">
        <f>W8/Population_Bevolking!W8</f>
        <v>381.07877947956604</v>
      </c>
    </row>
    <row r="21" spans="1:24">
      <c r="A21" s="18" t="s">
        <v>134</v>
      </c>
      <c r="B21" s="71">
        <f>B9/Population_Bevolking!B9</f>
        <v>212.52692827105614</v>
      </c>
      <c r="C21" s="71">
        <f>C9/Population_Bevolking!C9</f>
        <v>215.75795775654052</v>
      </c>
      <c r="D21" s="71">
        <f>D9/Population_Bevolking!D9</f>
        <v>233.95814200734085</v>
      </c>
      <c r="E21" s="71">
        <f>E9/Population_Bevolking!E9</f>
        <v>247.1768287588088</v>
      </c>
      <c r="F21" s="71">
        <f>F9/Population_Bevolking!F9</f>
        <v>257.2648537412839</v>
      </c>
      <c r="G21" s="71">
        <f>G9/Population_Bevolking!G9</f>
        <v>258.9711162362338</v>
      </c>
      <c r="H21" s="71">
        <f>H9/Population_Bevolking!H9</f>
        <v>246.79391869371779</v>
      </c>
      <c r="I21" s="71">
        <f>I9/Population_Bevolking!I9</f>
        <v>279.04335635442425</v>
      </c>
      <c r="J21" s="71">
        <f>J9/Population_Bevolking!J9</f>
        <v>274.2352960992115</v>
      </c>
      <c r="K21" s="71">
        <f>K9/Population_Bevolking!K9</f>
        <v>295.23469376073263</v>
      </c>
      <c r="L21" s="71">
        <f>L9/Population_Bevolking!L9</f>
        <v>293.41841168765012</v>
      </c>
      <c r="M21" s="71">
        <f>M9/Population_Bevolking!M9</f>
        <v>301.11640493703129</v>
      </c>
      <c r="N21" s="71">
        <f>N9/Population_Bevolking!N9</f>
        <v>317.51127231730044</v>
      </c>
      <c r="O21" s="72">
        <f>O9/Population_Bevolking!O9</f>
        <v>323.03424601048829</v>
      </c>
      <c r="P21" s="72">
        <f>P9/Population_Bevolking!P9</f>
        <v>334.2101347601228</v>
      </c>
      <c r="Q21" s="72">
        <f>Q9/Population_Bevolking!Q9</f>
        <v>323.54616231134469</v>
      </c>
      <c r="R21" s="72">
        <f>R9/Population_Bevolking!R9</f>
        <v>340.56715313484676</v>
      </c>
      <c r="S21" s="72">
        <f>S9/Population_Bevolking!S9</f>
        <v>334.40187823031505</v>
      </c>
      <c r="T21" s="72">
        <f>T9/Population_Bevolking!T9</f>
        <v>348.88979825223868</v>
      </c>
      <c r="U21" s="72">
        <f>U9/Population_Bevolking!U9</f>
        <v>354.04571765641754</v>
      </c>
      <c r="V21" s="72">
        <f>V9/Population_Bevolking!V9</f>
        <v>380.44565107306488</v>
      </c>
      <c r="W21" s="72">
        <f>W9/Population_Bevolking!W9</f>
        <v>410.17491763977529</v>
      </c>
    </row>
    <row r="22" spans="1:24">
      <c r="A22" s="18" t="s">
        <v>135</v>
      </c>
      <c r="B22" s="71">
        <f>B10/Population_Bevolking!B10</f>
        <v>288.72433627556512</v>
      </c>
      <c r="C22" s="71">
        <f>C10/Population_Bevolking!C10</f>
        <v>302.42503229014437</v>
      </c>
      <c r="D22" s="71">
        <f>D10/Population_Bevolking!D10</f>
        <v>320.19684817308962</v>
      </c>
      <c r="E22" s="71">
        <f>E10/Population_Bevolking!E10</f>
        <v>305.2278518603004</v>
      </c>
      <c r="F22" s="71">
        <f>F10/Population_Bevolking!F10</f>
        <v>284.18906749918619</v>
      </c>
      <c r="G22" s="71">
        <f>G10/Population_Bevolking!G10</f>
        <v>300.72731450474311</v>
      </c>
      <c r="H22" s="71">
        <f>H10/Population_Bevolking!H10</f>
        <v>335.33896604973575</v>
      </c>
      <c r="I22" s="71">
        <f>I10/Population_Bevolking!I10</f>
        <v>348.93814306164444</v>
      </c>
      <c r="J22" s="71">
        <f>J10/Population_Bevolking!J10</f>
        <v>362.9391716883074</v>
      </c>
      <c r="K22" s="71">
        <f>K10/Population_Bevolking!K10</f>
        <v>389.74903053201484</v>
      </c>
      <c r="L22" s="71">
        <f>L10/Population_Bevolking!L10</f>
        <v>403.00673912137165</v>
      </c>
      <c r="M22" s="71">
        <f>M10/Population_Bevolking!M10</f>
        <v>421.36436497607065</v>
      </c>
      <c r="N22" s="71">
        <f>N10/Population_Bevolking!N10</f>
        <v>431.81731488061405</v>
      </c>
      <c r="O22" s="72">
        <f>O10/Population_Bevolking!O10</f>
        <v>440.32921208271938</v>
      </c>
      <c r="P22" s="72">
        <f>P10/Population_Bevolking!P10</f>
        <v>453.39306728205742</v>
      </c>
      <c r="Q22" s="72">
        <f>Q10/Population_Bevolking!Q10</f>
        <v>442.09053278218505</v>
      </c>
      <c r="R22" s="72">
        <f>R10/Population_Bevolking!R10</f>
        <v>448.56312233749065</v>
      </c>
      <c r="S22" s="72">
        <f>S10/Population_Bevolking!S10</f>
        <v>458.01885305314295</v>
      </c>
      <c r="T22" s="72">
        <f>T10/Population_Bevolking!T10</f>
        <v>477.22605350033507</v>
      </c>
      <c r="U22" s="72">
        <f>U10/Population_Bevolking!U10</f>
        <v>486.65913730683013</v>
      </c>
      <c r="V22" s="72">
        <f>V10/Population_Bevolking!V10</f>
        <v>511.99242563213306</v>
      </c>
      <c r="W22" s="72">
        <f>W10/Population_Bevolking!W10</f>
        <v>581.7785431820206</v>
      </c>
    </row>
    <row r="23" spans="1:24" s="66" customFormat="1">
      <c r="A23" s="49" t="s">
        <v>130</v>
      </c>
      <c r="B23" s="73">
        <f t="shared" ref="B23:N23" si="2">SUM(B17:B22)</f>
        <v>1754.461938960929</v>
      </c>
      <c r="C23" s="73">
        <f t="shared" si="2"/>
        <v>1883.6428057996873</v>
      </c>
      <c r="D23" s="73">
        <f t="shared" si="2"/>
        <v>2023.6721315499935</v>
      </c>
      <c r="E23" s="73">
        <f t="shared" si="2"/>
        <v>2017.0967530552252</v>
      </c>
      <c r="F23" s="73">
        <f t="shared" si="2"/>
        <v>2034.1451879613667</v>
      </c>
      <c r="G23" s="73">
        <f t="shared" si="2"/>
        <v>2059.6586290057735</v>
      </c>
      <c r="H23" s="73">
        <f t="shared" si="2"/>
        <v>2159.9269775368903</v>
      </c>
      <c r="I23" s="73">
        <f t="shared" si="2"/>
        <v>2217.9111663729577</v>
      </c>
      <c r="J23" s="73">
        <f t="shared" si="2"/>
        <v>2274.1856379453097</v>
      </c>
      <c r="K23" s="73">
        <f t="shared" si="2"/>
        <v>2297.2759123761002</v>
      </c>
      <c r="L23" s="73">
        <f t="shared" si="2"/>
        <v>2351.7619343129227</v>
      </c>
      <c r="M23" s="73">
        <f t="shared" si="2"/>
        <v>2470.1381471063137</v>
      </c>
      <c r="N23" s="73">
        <f t="shared" si="2"/>
        <v>2564.5421764470343</v>
      </c>
      <c r="O23" s="73">
        <f t="shared" ref="O23:P23" si="3">SUM(O17:O22)</f>
        <v>2564.5575752375566</v>
      </c>
      <c r="P23" s="73">
        <f t="shared" si="3"/>
        <v>2638.0510201933262</v>
      </c>
      <c r="Q23" s="73">
        <f t="shared" ref="Q23:S23" si="4">SUM(Q17:Q22)</f>
        <v>2660.6917448341251</v>
      </c>
      <c r="R23" s="73">
        <f t="shared" si="4"/>
        <v>2664.9256503340389</v>
      </c>
      <c r="S23" s="73">
        <f t="shared" si="4"/>
        <v>2690.1563146066383</v>
      </c>
      <c r="T23" s="73">
        <f t="shared" ref="T23:W23" si="5">SUM(T17:T22)</f>
        <v>2745.757574915775</v>
      </c>
      <c r="U23" s="73">
        <f t="shared" si="5"/>
        <v>2768.1204657827871</v>
      </c>
      <c r="V23" s="73">
        <f t="shared" si="5"/>
        <v>2901.0574752755019</v>
      </c>
      <c r="W23" s="73">
        <f t="shared" si="5"/>
        <v>3158.4202945051943</v>
      </c>
      <c r="X23" s="62"/>
    </row>
    <row r="24" spans="1:24">
      <c r="A24" s="38" t="s">
        <v>131</v>
      </c>
    </row>
    <row r="25" spans="1:24">
      <c r="A25" s="38" t="s">
        <v>131</v>
      </c>
    </row>
    <row r="26" spans="1:24">
      <c r="A26" s="38" t="s">
        <v>131</v>
      </c>
      <c r="B26" s="102" t="s">
        <v>58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</row>
    <row r="27" spans="1:24">
      <c r="A27" s="38" t="s">
        <v>131</v>
      </c>
      <c r="B27" s="105" t="s">
        <v>181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</row>
    <row r="28" spans="1:24">
      <c r="A28" s="52" t="s">
        <v>131</v>
      </c>
      <c r="B28" s="36">
        <v>2002</v>
      </c>
      <c r="C28" s="36">
        <v>2003</v>
      </c>
      <c r="D28" s="36">
        <v>2004</v>
      </c>
      <c r="E28" s="36">
        <v>2005</v>
      </c>
      <c r="F28" s="36">
        <v>2006</v>
      </c>
      <c r="G28" s="36">
        <v>2007</v>
      </c>
      <c r="H28" s="36">
        <v>2008</v>
      </c>
      <c r="I28" s="36">
        <v>2009</v>
      </c>
      <c r="J28" s="36">
        <v>2010</v>
      </c>
      <c r="K28" s="36">
        <v>2011</v>
      </c>
      <c r="L28" s="36">
        <v>2012</v>
      </c>
      <c r="M28" s="36">
        <v>2013</v>
      </c>
      <c r="N28" s="36">
        <v>2014</v>
      </c>
      <c r="O28" s="36">
        <v>2015</v>
      </c>
      <c r="P28" s="36">
        <v>2016</v>
      </c>
      <c r="Q28" s="36">
        <v>2017</v>
      </c>
      <c r="R28" s="36">
        <v>2018</v>
      </c>
      <c r="S28" s="36">
        <v>2019</v>
      </c>
      <c r="T28" s="36">
        <v>2020</v>
      </c>
      <c r="U28" s="36">
        <v>2021</v>
      </c>
      <c r="V28" s="36">
        <v>2022</v>
      </c>
      <c r="W28" s="36">
        <v>2023</v>
      </c>
    </row>
    <row r="29" spans="1:24">
      <c r="A29" s="18" t="s">
        <v>128</v>
      </c>
      <c r="B29" s="54">
        <f>B5-ROP_GOP!B5-ROT_GOO!B5-ROD_GOS!B5</f>
        <v>1.4901161193847656E-8</v>
      </c>
      <c r="C29" s="54">
        <f>C5-ROP_GOP!C5-ROT_GOO!C5-ROD_GOS!C5</f>
        <v>1.1932570487260818E-9</v>
      </c>
      <c r="D29" s="54">
        <f>D5-ROP_GOP!D5-ROT_GOO!D5-ROD_GOS!D5</f>
        <v>0</v>
      </c>
      <c r="E29" s="54">
        <f>E5-ROP_GOP!E5-ROT_GOO!E5-ROD_GOS!E5</f>
        <v>1.3113094610162079E-8</v>
      </c>
      <c r="F29" s="54">
        <f>F5-ROP_GOP!F5-ROT_GOO!F5-ROD_GOS!F5</f>
        <v>5.9371814131736755E-9</v>
      </c>
      <c r="G29" s="54">
        <f>G5-ROP_GOP!G5-ROT_GOO!G5-ROD_GOS!G5</f>
        <v>1.0710209608078003E-8</v>
      </c>
      <c r="H29" s="54">
        <f>H5-ROP_GOP!H5-ROT_GOO!H5-ROD_GOS!H5</f>
        <v>-1.4319084584712982E-8</v>
      </c>
      <c r="I29" s="54">
        <f>I5-ROP_GOP!I5-ROT_GOO!I5-ROD_GOS!I5</f>
        <v>1.1874362826347351E-8</v>
      </c>
      <c r="J29" s="54">
        <f>J5-ROP_GOP!J5-ROT_GOO!J5-ROD_GOS!J5</f>
        <v>-7.1595422923564911E-9</v>
      </c>
      <c r="K29" s="54">
        <f>K5-ROP_GOP!K5-ROT_GOO!K5-ROD_GOS!K5</f>
        <v>3.6088749766349792E-9</v>
      </c>
      <c r="L29" s="54">
        <f>L5-ROP_GOP!L5-ROT_GOO!L5-ROD_GOS!L5</f>
        <v>-8.3236955106258392E-9</v>
      </c>
      <c r="M29" s="54">
        <f>M5-ROP_GOP!M5-ROT_GOO!M5-ROD_GOS!M5</f>
        <v>-2.3283064365386963E-9</v>
      </c>
      <c r="N29" s="54">
        <f>N5-ROP_GOP!N5-ROT_GOO!N5-ROD_GOS!N5</f>
        <v>1.0710209608078003E-8</v>
      </c>
      <c r="O29" s="54">
        <f>O5-ROP_GOP!O5-ROT_GOO!O5-ROD_GOS!O5</f>
        <v>2.5029294192790985E-8</v>
      </c>
      <c r="P29" s="54">
        <f>P5-ROP_GOP!P5-ROT_GOO!P5-ROD_GOS!P5</f>
        <v>1.4319084584712982E-8</v>
      </c>
      <c r="Q29" s="54">
        <f>Q5-ROP_GOP!Q5-ROT_GOO!Q5-ROD_GOS!Q5</f>
        <v>0</v>
      </c>
      <c r="R29" s="54">
        <f>R5-ROP_GOP!R5-ROT_GOO!R5-ROD_GOS!R5</f>
        <v>1.0710209608078003E-8</v>
      </c>
      <c r="S29" s="54">
        <f>S5-ROP_GOP!S5-ROT_GOO!S5-ROD_GOS!S5</f>
        <v>2.3283064365386963E-9</v>
      </c>
      <c r="T29" s="54">
        <f>T5-ROP_GOP!T5-ROT_GOO!T5-ROD_GOS!T5</f>
        <v>-1.3154931366443634E-8</v>
      </c>
      <c r="U29" s="54">
        <f>U5-ROP_GOP!U5-ROT_GOO!U5-ROD_GOS!U5</f>
        <v>-7.1013346314430237E-9</v>
      </c>
      <c r="V29" s="54">
        <f>V5-ROP_GOP!V5-ROT_GOO!V5-ROD_GOS!V5</f>
        <v>-1.0710209608078003E-8</v>
      </c>
      <c r="W29" s="54">
        <f>W5-ROP_GOP!W5-ROT_GOO!W5-ROD_GOS!W5</f>
        <v>0</v>
      </c>
    </row>
    <row r="30" spans="1:24">
      <c r="A30" s="18" t="s">
        <v>129</v>
      </c>
      <c r="B30" s="54">
        <f>B6-ROP_GOP!B6-ROT_GOO!B6-ROD_GOS!B6</f>
        <v>0</v>
      </c>
      <c r="C30" s="54">
        <f>C6-ROP_GOP!C6-ROT_GOO!C6-ROD_GOS!C6</f>
        <v>1.1932570487260818E-9</v>
      </c>
      <c r="D30" s="54">
        <f>D6-ROP_GOP!D6-ROT_GOO!D6-ROD_GOS!D6</f>
        <v>-3.2778189051896334E-9</v>
      </c>
      <c r="E30" s="54">
        <f>E6-ROP_GOP!E6-ROT_GOO!E6-ROD_GOS!E6</f>
        <v>-2.97859514830634E-10</v>
      </c>
      <c r="F30" s="54">
        <f>F6-ROP_GOP!F6-ROT_GOO!F6-ROD_GOS!F6</f>
        <v>-8.9403329184278846E-10</v>
      </c>
      <c r="G30" s="54">
        <f>G6-ROP_GOP!G6-ROT_GOO!G6-ROD_GOS!G6</f>
        <v>2.0863808458670974E-9</v>
      </c>
      <c r="H30" s="54">
        <f>H6-ROP_GOP!H6-ROT_GOO!H6-ROD_GOS!H6</f>
        <v>2.0861534721916541E-9</v>
      </c>
      <c r="I30" s="54">
        <f>I6-ROP_GOP!I6-ROT_GOO!I6-ROD_GOS!I6</f>
        <v>2.0863808458670974E-9</v>
      </c>
      <c r="J30" s="54">
        <f>J6-ROP_GOP!J6-ROT_GOO!J6-ROD_GOS!J6</f>
        <v>5.9662852436304092E-10</v>
      </c>
      <c r="K30" s="54">
        <f>K6-ROP_GOP!K6-ROT_GOO!K6-ROD_GOS!K6</f>
        <v>2.3846951080486178E-9</v>
      </c>
      <c r="L30" s="54">
        <f>L6-ROP_GOP!L6-ROT_GOO!L6-ROD_GOS!L6</f>
        <v>-5.0658854888752103E-9</v>
      </c>
      <c r="M30" s="54">
        <f>M6-ROP_GOP!M6-ROT_GOO!M6-ROD_GOS!M6</f>
        <v>2.9808688850607723E-10</v>
      </c>
      <c r="N30" s="54">
        <f>N6-ROP_GOP!N6-ROT_GOO!N6-ROD_GOS!N6</f>
        <v>-5.9603735280688852E-9</v>
      </c>
      <c r="O30" s="54">
        <f>O6-ROP_GOP!O6-ROT_GOO!O6-ROD_GOS!O6</f>
        <v>6.5565473050810397E-9</v>
      </c>
      <c r="P30" s="54">
        <f>P6-ROP_GOP!P6-ROT_GOO!P6-ROD_GOS!P6</f>
        <v>-3.5762468542088754E-9</v>
      </c>
      <c r="Q30" s="54">
        <f>Q6-ROP_GOP!Q6-ROT_GOO!Q6-ROD_GOS!Q6</f>
        <v>-1.1921201803488657E-9</v>
      </c>
      <c r="R30" s="54">
        <f>R6-ROP_GOP!R6-ROT_GOO!R6-ROD_GOS!R6</f>
        <v>-2.3841835172788706E-9</v>
      </c>
      <c r="S30" s="54">
        <f>S6-ROP_GOP!S6-ROT_GOO!S6-ROD_GOS!S6</f>
        <v>0</v>
      </c>
      <c r="T30" s="54">
        <f>T6-ROP_GOP!T6-ROT_GOO!T6-ROD_GOS!T6</f>
        <v>0</v>
      </c>
      <c r="U30" s="54">
        <f>U6-ROP_GOP!U6-ROT_GOO!U6-ROD_GOS!U6</f>
        <v>0</v>
      </c>
      <c r="V30" s="54">
        <f>V6-ROP_GOP!V6-ROT_GOO!V6-ROD_GOS!V6</f>
        <v>6.5565109244603015E-9</v>
      </c>
      <c r="W30" s="54">
        <f>W6-ROP_GOP!W6-ROT_GOO!W6-ROD_GOS!W6</f>
        <v>-6.5556378103792667E-9</v>
      </c>
    </row>
    <row r="31" spans="1:24">
      <c r="A31" s="18" t="s">
        <v>182</v>
      </c>
      <c r="B31" s="54">
        <f>B7-ROP_GOP!B7-ROT_GOO!B7-ROD_GOS!B7</f>
        <v>2.9831426218152046E-9</v>
      </c>
      <c r="C31" s="54">
        <f>C7-ROP_GOP!C7-ROT_GOO!C7-ROD_GOS!C7</f>
        <v>2.382876118645072E-9</v>
      </c>
      <c r="D31" s="54">
        <f>D7-ROP_GOP!D7-ROT_GOO!D7-ROD_GOS!D7</f>
        <v>-1.4842953532934189E-9</v>
      </c>
      <c r="E31" s="54">
        <f>E7-ROP_GOP!E7-ROT_GOO!E7-ROD_GOS!E7</f>
        <v>-1.7898855730891228E-9</v>
      </c>
      <c r="F31" s="54">
        <f>F7-ROP_GOP!F7-ROT_GOO!F7-ROD_GOS!F7</f>
        <v>2.9831426218152046E-9</v>
      </c>
      <c r="G31" s="54">
        <f>G7-ROP_GOP!G7-ROT_GOO!G7-ROD_GOS!G7</f>
        <v>2.9103830456733704E-10</v>
      </c>
      <c r="H31" s="54">
        <f>H7-ROP_GOP!H7-ROT_GOO!H7-ROD_GOS!H7</f>
        <v>2.3865140974521637E-9</v>
      </c>
      <c r="I31" s="54">
        <f>I7-ROP_GOP!I7-ROT_GOO!I7-ROD_GOS!I7</f>
        <v>2.3865140974521637E-9</v>
      </c>
      <c r="J31" s="54">
        <f>J7-ROP_GOP!J7-ROT_GOO!J7-ROD_GOS!J7</f>
        <v>-1.4842953532934189E-9</v>
      </c>
      <c r="K31" s="54">
        <f>K7-ROP_GOP!K7-ROT_GOO!K7-ROD_GOS!K7</f>
        <v>3.5797711461782455E-9</v>
      </c>
      <c r="L31" s="54">
        <f>L7-ROP_GOP!L7-ROT_GOO!L7-ROD_GOS!L7</f>
        <v>-4.7684807213954628E-9</v>
      </c>
      <c r="M31" s="54">
        <f>M7-ROP_GOP!M7-ROT_GOO!M7-ROD_GOS!M7</f>
        <v>-3.5797711461782455E-9</v>
      </c>
      <c r="N31" s="54">
        <f>N7-ROP_GOP!N7-ROT_GOO!N7-ROD_GOS!N7</f>
        <v>7.1595422923564911E-9</v>
      </c>
      <c r="O31" s="54">
        <f>O7-ROP_GOP!O7-ROT_GOO!O7-ROD_GOS!O7</f>
        <v>-2.3865140974521637E-9</v>
      </c>
      <c r="P31" s="54">
        <f>P7-ROP_GOP!P7-ROT_GOO!P7-ROD_GOS!P7</f>
        <v>4.7730281949043274E-9</v>
      </c>
      <c r="Q31" s="54">
        <f>Q7-ROP_GOP!Q7-ROT_GOO!Q7-ROD_GOS!Q7</f>
        <v>-2.9802322831784522E-9</v>
      </c>
      <c r="R31" s="54">
        <f>R7-ROP_GOP!R7-ROT_GOO!R7-ROD_GOS!R7</f>
        <v>-4.7730281949043274E-9</v>
      </c>
      <c r="S31" s="54">
        <f>S7-ROP_GOP!S7-ROT_GOO!S7-ROD_GOS!S7</f>
        <v>-4.7730281949043274E-9</v>
      </c>
      <c r="T31" s="54">
        <f>T7-ROP_GOP!T7-ROT_GOO!T7-ROD_GOS!T7</f>
        <v>-1.7753336578607559E-9</v>
      </c>
      <c r="U31" s="54">
        <f>U7-ROP_GOP!U7-ROT_GOO!U7-ROD_GOS!U7</f>
        <v>6.5483618527650833E-9</v>
      </c>
      <c r="V31" s="54">
        <f>V7-ROP_GOP!V7-ROT_GOO!V7-ROD_GOS!V7</f>
        <v>5.3551048040390015E-9</v>
      </c>
      <c r="W31" s="54">
        <f>W7-ROP_GOP!W7-ROT_GOO!W7-ROD_GOS!W7</f>
        <v>7.1595422923564911E-9</v>
      </c>
    </row>
    <row r="32" spans="1:24">
      <c r="A32" s="18" t="s">
        <v>133</v>
      </c>
      <c r="B32" s="54">
        <f>B8-ROP_GOP!B8-ROT_GOO!B8-ROD_GOS!B8</f>
        <v>-1.0404619388282299E-9</v>
      </c>
      <c r="C32" s="54">
        <f>C8-ROP_GOP!C8-ROT_GOO!C8-ROD_GOS!C8</f>
        <v>-1.7898855730891228E-9</v>
      </c>
      <c r="D32" s="54">
        <f>D8-ROP_GOP!D8-ROT_GOO!D8-ROD_GOS!D8</f>
        <v>5.9662852436304092E-10</v>
      </c>
      <c r="E32" s="54">
        <f>E8-ROP_GOP!E8-ROT_GOO!E8-ROD_GOS!E8</f>
        <v>4.4383341446518898E-10</v>
      </c>
      <c r="F32" s="54">
        <f>F8-ROP_GOP!F8-ROT_GOO!F8-ROD_GOS!F8</f>
        <v>5.9662852436304092E-10</v>
      </c>
      <c r="G32" s="54">
        <f>G8-ROP_GOP!G8-ROT_GOO!G8-ROD_GOS!G8</f>
        <v>-9.0221874415874481E-10</v>
      </c>
      <c r="H32" s="54">
        <f>H8-ROP_GOP!H8-ROT_GOO!H8-ROD_GOS!H8</f>
        <v>-9.0221874415874481E-10</v>
      </c>
      <c r="I32" s="54">
        <f>I8-ROP_GOP!I8-ROT_GOO!I8-ROD_GOS!I8</f>
        <v>2.9103830456733704E-10</v>
      </c>
      <c r="J32" s="54">
        <f>J8-ROP_GOP!J8-ROT_GOO!J8-ROD_GOS!J8</f>
        <v>-8.8766682893037796E-10</v>
      </c>
      <c r="K32" s="54">
        <f>K8-ROP_GOP!K8-ROT_GOO!K8-ROD_GOS!K8</f>
        <v>-2.6775524020195007E-9</v>
      </c>
      <c r="L32" s="54">
        <f>L8-ROP_GOP!L8-ROT_GOO!L8-ROD_GOS!L8</f>
        <v>2.3865140974521637E-9</v>
      </c>
      <c r="M32" s="54">
        <f>M8-ROP_GOP!M8-ROT_GOO!M8-ROD_GOS!M8</f>
        <v>-1.7898855730891228E-9</v>
      </c>
      <c r="N32" s="54">
        <f>N8-ROP_GOP!N8-ROT_GOO!N8-ROD_GOS!N8</f>
        <v>2.3865140974521637E-9</v>
      </c>
      <c r="O32" s="54">
        <f>O8-ROP_GOP!O8-ROT_GOO!O8-ROD_GOS!O8</f>
        <v>-1.1932570487260818E-9</v>
      </c>
      <c r="P32" s="54">
        <f>P8-ROP_GOP!P8-ROT_GOO!P8-ROD_GOS!P8</f>
        <v>-5.9662852436304092E-10</v>
      </c>
      <c r="Q32" s="54">
        <f>Q8-ROP_GOP!Q8-ROT_GOO!Q8-ROD_GOS!Q8</f>
        <v>-2.9831426218152046E-10</v>
      </c>
      <c r="R32" s="54">
        <f>R8-ROP_GOP!R8-ROT_GOO!R8-ROD_GOS!R8</f>
        <v>3.2814568839967251E-9</v>
      </c>
      <c r="S32" s="54">
        <f>S8-ROP_GOP!S8-ROT_GOO!S8-ROD_GOS!S8</f>
        <v>-1.4915713109076023E-9</v>
      </c>
      <c r="T32" s="54">
        <f>T8-ROP_GOP!T8-ROT_GOO!T8-ROD_GOS!T8</f>
        <v>-1.4915713109076023E-9</v>
      </c>
      <c r="U32" s="54">
        <f>U8-ROP_GOP!U8-ROT_GOO!U8-ROD_GOS!U8</f>
        <v>0</v>
      </c>
      <c r="V32" s="54">
        <f>V8-ROP_GOP!V8-ROT_GOO!V8-ROD_GOS!V8</f>
        <v>-2.9103830456733704E-10</v>
      </c>
      <c r="W32" s="54">
        <f>W8-ROP_GOP!W8-ROT_GOO!W8-ROD_GOS!W8</f>
        <v>-4.1763996705412865E-9</v>
      </c>
    </row>
    <row r="33" spans="1:24">
      <c r="A33" s="18" t="s">
        <v>134</v>
      </c>
      <c r="B33" s="54">
        <f>B9-ROP_GOP!B9-ROT_GOO!B9-ROD_GOS!B9</f>
        <v>7.4578565545380116E-10</v>
      </c>
      <c r="C33" s="54">
        <f>C9-ROP_GOP!C9-ROT_GOO!C9-ROD_GOS!C9</f>
        <v>-1.0440999176353216E-9</v>
      </c>
      <c r="D33" s="54">
        <f>D9-ROP_GOP!D9-ROT_GOO!D9-ROD_GOS!D9</f>
        <v>-1.1932570487260818E-9</v>
      </c>
      <c r="E33" s="54">
        <f>E9-ROP_GOP!E9-ROT_GOO!E9-ROD_GOS!E9</f>
        <v>5.9662852436304092E-10</v>
      </c>
      <c r="F33" s="54">
        <f>F9-ROP_GOP!F9-ROT_GOO!F9-ROD_GOS!F9</f>
        <v>-1.6370904631912708E-9</v>
      </c>
      <c r="G33" s="54">
        <f>G9-ROP_GOP!G9-ROT_GOO!G9-ROD_GOS!G9</f>
        <v>1.3424141798168421E-9</v>
      </c>
      <c r="H33" s="54">
        <f>H9-ROP_GOP!H9-ROT_GOO!H9-ROD_GOS!H9</f>
        <v>-1.0477378964424133E-9</v>
      </c>
      <c r="I33" s="54">
        <f>I9-ROP_GOP!I9-ROT_GOO!I9-ROD_GOS!I9</f>
        <v>-1.1932570487260818E-9</v>
      </c>
      <c r="J33" s="54">
        <f>J9-ROP_GOP!J9-ROT_GOO!J9-ROD_GOS!J9</f>
        <v>8.9494278654456139E-10</v>
      </c>
      <c r="K33" s="54">
        <f>K9-ROP_GOP!K9-ROT_GOO!K9-ROD_GOS!K9</f>
        <v>-3.2814568839967251E-9</v>
      </c>
      <c r="L33" s="54">
        <f>L9-ROP_GOP!L9-ROT_GOO!L9-ROD_GOS!L9</f>
        <v>-1.4842953532934189E-9</v>
      </c>
      <c r="M33" s="54">
        <f>M9-ROP_GOP!M9-ROT_GOO!M9-ROD_GOS!M9</f>
        <v>5.9662852436304092E-10</v>
      </c>
      <c r="N33" s="54">
        <f>N9-ROP_GOP!N9-ROT_GOO!N9-ROD_GOS!N9</f>
        <v>-7.1522663347423077E-9</v>
      </c>
      <c r="O33" s="54">
        <f>O9-ROP_GOP!O9-ROT_GOO!O9-ROD_GOS!O9</f>
        <v>490.96999999821219</v>
      </c>
      <c r="P33" s="54">
        <f>P9-ROP_GOP!P9-ROT_GOO!P9-ROD_GOS!P9</f>
        <v>-2.3842403606977314E-9</v>
      </c>
      <c r="Q33" s="54">
        <f>Q9-ROP_GOP!Q9-ROT_GOO!Q9-ROD_GOS!Q9</f>
        <v>3.5762752759183059E-9</v>
      </c>
      <c r="R33" s="54">
        <f>R9-ROP_GOP!R9-ROT_GOO!R9-ROD_GOS!R9</f>
        <v>-2.0861534721916541E-9</v>
      </c>
      <c r="S33" s="54">
        <f>S9-ROP_GOP!S9-ROT_GOO!S9-ROD_GOS!S9</f>
        <v>-2.0861534721916541E-9</v>
      </c>
      <c r="T33" s="54">
        <f>T9-ROP_GOP!T9-ROT_GOO!T9-ROD_GOS!T9</f>
        <v>-2.0861534721916541E-9</v>
      </c>
      <c r="U33" s="54">
        <f>U9-ROP_GOP!U9-ROT_GOO!U9-ROD_GOS!U9</f>
        <v>2.682213562366087E-9</v>
      </c>
      <c r="V33" s="54">
        <f>V9-ROP_GOP!V9-ROT_GOO!V9-ROD_GOS!V9</f>
        <v>4.7684807213954628E-9</v>
      </c>
      <c r="W33" s="54">
        <f>W9-ROP_GOP!W9-ROT_GOO!W9-ROD_GOS!W9</f>
        <v>5.6606950238347054E-9</v>
      </c>
    </row>
    <row r="34" spans="1:24">
      <c r="A34" s="18" t="s">
        <v>135</v>
      </c>
      <c r="B34" s="54">
        <f>B10-ROP_GOP!B10-ROT_GOO!B10-ROD_GOS!B10</f>
        <v>-3.5797711461782455E-9</v>
      </c>
      <c r="C34" s="54">
        <f>C10-ROP_GOP!C10-ROT_GOO!C10-ROD_GOS!C10</f>
        <v>2.9831426218152046E-9</v>
      </c>
      <c r="D34" s="54">
        <f>D10-ROP_GOP!D10-ROT_GOO!D10-ROD_GOS!D10</f>
        <v>-1.7880665836855769E-9</v>
      </c>
      <c r="E34" s="54">
        <f>E10-ROP_GOP!E10-ROT_GOO!E10-ROD_GOS!E10</f>
        <v>-1.1932570487260818E-9</v>
      </c>
      <c r="F34" s="54">
        <f>F10-ROP_GOP!F10-ROT_GOO!F10-ROD_GOS!F10</f>
        <v>8.9403329184278846E-10</v>
      </c>
      <c r="G34" s="54">
        <f>G10-ROP_GOP!G10-ROT_GOO!G10-ROD_GOS!G10</f>
        <v>1.1932570487260818E-9</v>
      </c>
      <c r="H34" s="54">
        <f>H10-ROP_GOP!H10-ROT_GOO!H10-ROD_GOS!H10</f>
        <v>-1.1932570487260818E-9</v>
      </c>
      <c r="I34" s="54">
        <f>I10-ROP_GOP!I10-ROT_GOO!I10-ROD_GOS!I10</f>
        <v>5.9662852436304092E-10</v>
      </c>
      <c r="J34" s="54">
        <f>J10-ROP_GOP!J10-ROT_GOO!J10-ROD_GOS!J10</f>
        <v>-2.6775524020195007E-9</v>
      </c>
      <c r="K34" s="54">
        <f>K10-ROP_GOP!K10-ROT_GOO!K10-ROD_GOS!K10</f>
        <v>1.1932570487260818E-9</v>
      </c>
      <c r="L34" s="54">
        <f>L10-ROP_GOP!L10-ROT_GOO!L10-ROD_GOS!L10</f>
        <v>5.3696567192673683E-9</v>
      </c>
      <c r="M34" s="54">
        <f>M10-ROP_GOP!M10-ROT_GOO!M10-ROD_GOS!M10</f>
        <v>-5.3696567192673683E-9</v>
      </c>
      <c r="N34" s="54">
        <f>N10-ROP_GOP!N10-ROT_GOO!N10-ROD_GOS!N10</f>
        <v>-5.9662852436304092E-10</v>
      </c>
      <c r="O34" s="54">
        <f>O10-ROP_GOP!O10-ROT_GOO!O10-ROD_GOS!O10</f>
        <v>5.3696567192673683E-9</v>
      </c>
      <c r="P34" s="54">
        <f>P10-ROP_GOP!P10-ROT_GOO!P10-ROD_GOS!P10</f>
        <v>-1.1932570487260818E-9</v>
      </c>
      <c r="Q34" s="54">
        <f>Q10-ROP_GOP!Q10-ROT_GOO!Q10-ROD_GOS!Q10</f>
        <v>-5.9662852436304092E-10</v>
      </c>
      <c r="R34" s="54">
        <f>R10-ROP_GOP!R10-ROT_GOO!R10-ROD_GOS!R10</f>
        <v>-1.1932570487260818E-9</v>
      </c>
      <c r="S34" s="54">
        <f>S10-ROP_GOP!S10-ROT_GOO!S10-ROD_GOS!S10</f>
        <v>-6.5629137679934502E-9</v>
      </c>
      <c r="T34" s="54">
        <f>T10-ROP_GOP!T10-ROT_GOO!T10-ROD_GOS!T10</f>
        <v>-4.1763996705412865E-9</v>
      </c>
      <c r="U34" s="54">
        <f>U10-ROP_GOP!U10-ROT_GOO!U10-ROD_GOS!U10</f>
        <v>-2.9831426218152046E-9</v>
      </c>
      <c r="V34" s="54">
        <f>V10-ROP_GOP!V10-ROT_GOO!V10-ROD_GOS!V10</f>
        <v>0</v>
      </c>
      <c r="W34" s="54">
        <f>W10-ROP_GOP!W10-ROT_GOO!W10-ROD_GOS!W10</f>
        <v>4.1909515857696533E-9</v>
      </c>
    </row>
    <row r="35" spans="1:24" s="66" customFormat="1">
      <c r="A35" s="49" t="s">
        <v>130</v>
      </c>
      <c r="B35" s="58">
        <f t="shared" ref="B35:K35" si="6">SUM(B29:B34)</f>
        <v>1.4009856386110187E-8</v>
      </c>
      <c r="C35" s="58">
        <f t="shared" si="6"/>
        <v>4.9185473471879959E-9</v>
      </c>
      <c r="D35" s="58">
        <f t="shared" si="6"/>
        <v>-7.1468093665316701E-9</v>
      </c>
      <c r="E35" s="58">
        <f t="shared" si="6"/>
        <v>1.0872554412344471E-8</v>
      </c>
      <c r="F35" s="58">
        <f t="shared" si="6"/>
        <v>7.8798620961606503E-9</v>
      </c>
      <c r="G35" s="58">
        <f t="shared" si="6"/>
        <v>1.4721081242896616E-8</v>
      </c>
      <c r="H35" s="58">
        <f t="shared" si="6"/>
        <v>-1.2989630704396404E-8</v>
      </c>
      <c r="I35" s="58">
        <f t="shared" si="6"/>
        <v>1.6041667549870908E-8</v>
      </c>
      <c r="J35" s="58">
        <f t="shared" si="6"/>
        <v>-1.0717485565692186E-8</v>
      </c>
      <c r="K35" s="58">
        <f t="shared" si="6"/>
        <v>4.8075889935716987E-9</v>
      </c>
      <c r="L35" s="58">
        <f t="shared" ref="L35:N35" si="7">SUM(L29:L34)</f>
        <v>-1.1886186257470399E-8</v>
      </c>
      <c r="M35" s="58">
        <f t="shared" si="7"/>
        <v>-1.2172904462204315E-8</v>
      </c>
      <c r="N35" s="58">
        <f t="shared" si="7"/>
        <v>6.5469976107124239E-9</v>
      </c>
      <c r="O35" s="58">
        <f t="shared" ref="O35:P35" si="8">SUM(O29:O34)</f>
        <v>490.97000003158792</v>
      </c>
      <c r="P35" s="58">
        <f t="shared" si="8"/>
        <v>1.134173999162158E-8</v>
      </c>
      <c r="Q35" s="54">
        <f>Q11-ROP_GOP!Q11-ROT_GOO!Q11-ROD_GOS!Q11</f>
        <v>-1.4307443052530289E-7</v>
      </c>
      <c r="R35" s="54">
        <f>R11-ROP_GOP!R11-ROT_GOO!R11-ROD_GOS!R11</f>
        <v>3.3411197364330292E-8</v>
      </c>
      <c r="S35" s="54">
        <f>S11-ROP_GOP!S11-ROT_GOO!S11-ROD_GOS!S11</f>
        <v>-1.7648562788963318E-7</v>
      </c>
      <c r="T35" s="54">
        <f>T11-ROP_GOP!T11-ROT_GOO!T11-ROD_GOS!T11</f>
        <v>-5.2503310143947601E-8</v>
      </c>
      <c r="U35" s="54">
        <f>U11-ROP_GOP!U11-ROT_GOO!U11-ROD_GOS!U11</f>
        <v>-3.8184225559234619E-8</v>
      </c>
      <c r="V35" s="54">
        <f>V11-ROP_GOP!V11-ROT_GOO!V11-ROD_GOS!V11</f>
        <v>-7.6252035796642303E-8</v>
      </c>
      <c r="W35" s="54">
        <f>W11-ROP_GOP!W11-ROT_GOO!W11-ROD_GOS!W11</f>
        <v>-9.0571120381355286E-8</v>
      </c>
      <c r="X35" s="62"/>
    </row>
    <row r="36" spans="1:24">
      <c r="A36" s="38" t="s">
        <v>131</v>
      </c>
    </row>
    <row r="37" spans="1:24">
      <c r="A37" s="38" t="s">
        <v>131</v>
      </c>
      <c r="B37" s="102" t="s">
        <v>79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4"/>
    </row>
    <row r="38" spans="1:24">
      <c r="A38" s="38" t="s">
        <v>131</v>
      </c>
      <c r="B38" s="105" t="s">
        <v>188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7"/>
    </row>
    <row r="39" spans="1:24">
      <c r="A39" s="38" t="s">
        <v>131</v>
      </c>
      <c r="B39" s="74">
        <v>2002</v>
      </c>
      <c r="C39" s="74">
        <v>2003</v>
      </c>
      <c r="D39" s="74">
        <v>2004</v>
      </c>
      <c r="E39" s="74">
        <v>2005</v>
      </c>
      <c r="F39" s="74">
        <v>2006</v>
      </c>
      <c r="G39" s="74">
        <v>2007</v>
      </c>
      <c r="H39" s="74">
        <v>2008</v>
      </c>
      <c r="I39" s="74">
        <v>2009</v>
      </c>
      <c r="J39" s="74">
        <v>2010</v>
      </c>
      <c r="K39" s="74">
        <v>2011</v>
      </c>
      <c r="L39" s="74">
        <v>2012</v>
      </c>
      <c r="M39" s="74">
        <v>2013</v>
      </c>
      <c r="N39" s="74">
        <v>2014</v>
      </c>
      <c r="O39" s="74">
        <v>2015</v>
      </c>
      <c r="P39" s="36">
        <f>P16</f>
        <v>2016</v>
      </c>
      <c r="Q39" s="36">
        <f>Q16</f>
        <v>2017</v>
      </c>
      <c r="R39" s="36">
        <f>R16</f>
        <v>2018</v>
      </c>
      <c r="S39" s="36">
        <v>2019</v>
      </c>
      <c r="T39" s="36">
        <v>2020</v>
      </c>
      <c r="U39" s="36">
        <v>2021</v>
      </c>
      <c r="V39" s="36">
        <v>2022</v>
      </c>
      <c r="W39" s="36">
        <v>2023</v>
      </c>
    </row>
    <row r="40" spans="1:24">
      <c r="A40" s="75" t="s">
        <v>189</v>
      </c>
      <c r="B40" s="76">
        <f>ROP_GOP!B28</f>
        <v>3.1908446221554351E-2</v>
      </c>
      <c r="C40" s="76">
        <f>ROP_GOP!C28</f>
        <v>2.8615918711569877E-2</v>
      </c>
      <c r="D40" s="76">
        <f>ROP_GOP!D28</f>
        <v>1.6911620280417997E-2</v>
      </c>
      <c r="E40" s="76">
        <f>ROP_GOP!E28</f>
        <v>9.6205674153702712E-3</v>
      </c>
      <c r="F40" s="76">
        <f>ROP_GOP!F28</f>
        <v>8.5768287012125567E-3</v>
      </c>
      <c r="G40" s="76">
        <f>ROP_GOP!G28</f>
        <v>8.6709761506795786E-3</v>
      </c>
      <c r="H40" s="76">
        <f>ROP_GOP!H28</f>
        <v>6.5377427547640369E-3</v>
      </c>
      <c r="I40" s="76">
        <f>ROP_GOP!I28</f>
        <v>5.3864089272893526E-3</v>
      </c>
      <c r="J40" s="76">
        <f>ROP_GOP!J28</f>
        <v>1.0588593695212156E-2</v>
      </c>
      <c r="K40" s="76">
        <f>ROP_GOP!K28</f>
        <v>7.2286740019866453E-3</v>
      </c>
      <c r="L40" s="76">
        <f>ROP_GOP!L28</f>
        <v>3.9022761557609641E-3</v>
      </c>
      <c r="M40" s="76">
        <f>ROP_GOP!M28</f>
        <v>4.3994660736741339E-3</v>
      </c>
      <c r="N40" s="76">
        <f>ROP_GOP!N28</f>
        <v>7.3009069402621722E-3</v>
      </c>
      <c r="O40" s="76">
        <f>ROP_GOP!O28</f>
        <v>2.8119371266987553E-3</v>
      </c>
      <c r="P40" s="76">
        <f>ROP_GOP!P28</f>
        <v>2.4550557103086069E-3</v>
      </c>
      <c r="Q40" s="76">
        <f>ROP_GOP!Q28</f>
        <v>2.9206106863937445E-3</v>
      </c>
      <c r="R40" s="76">
        <f>ROP_GOP!R28</f>
        <v>2.6237473308731384E-3</v>
      </c>
      <c r="S40" s="76">
        <f>ROP_GOP!S28</f>
        <v>3.0875764024856076E-3</v>
      </c>
      <c r="T40" s="76">
        <f>ROP_GOP!T28</f>
        <v>2.9363431180401828E-3</v>
      </c>
      <c r="U40" s="76">
        <f>ROP_GOP!U28</f>
        <v>2.5615045785686128E-3</v>
      </c>
      <c r="V40" s="76">
        <f>ROP_GOP!V28</f>
        <v>4.1687069355210655E-3</v>
      </c>
      <c r="W40" s="76">
        <f>ROP_GOP!W28</f>
        <v>7.0752334220528816E-3</v>
      </c>
    </row>
    <row r="41" spans="1:24">
      <c r="A41" s="75" t="s">
        <v>190</v>
      </c>
      <c r="B41" s="77">
        <f>Dotations_Dotaties!B34</f>
        <v>0.69910723119229023</v>
      </c>
      <c r="C41" s="77">
        <f>Dotations_Dotaties!C34</f>
        <v>0.67976831238873658</v>
      </c>
      <c r="D41" s="77">
        <f>Dotations_Dotaties!D34</f>
        <v>0.68247027705393359</v>
      </c>
      <c r="E41" s="77">
        <f>Dotations_Dotaties!E34</f>
        <v>0.67760815023197185</v>
      </c>
      <c r="F41" s="77">
        <f>Dotations_Dotaties!F34</f>
        <v>0.64433953676472966</v>
      </c>
      <c r="G41" s="77">
        <f>Dotations_Dotaties!G34</f>
        <v>0.62028364488138632</v>
      </c>
      <c r="H41" s="77">
        <f>Dotations_Dotaties!H34</f>
        <v>0.63293785591192997</v>
      </c>
      <c r="I41" s="77">
        <f>Dotations_Dotaties!I34</f>
        <v>0.6451659712423079</v>
      </c>
      <c r="J41" s="77">
        <f>Dotations_Dotaties!J34</f>
        <v>0.63991981137360043</v>
      </c>
      <c r="K41" s="77">
        <f>Dotations_Dotaties!K34</f>
        <v>0.64652965771157345</v>
      </c>
      <c r="L41" s="77">
        <f>Dotations_Dotaties!L34</f>
        <v>0.65026136234545995</v>
      </c>
      <c r="M41" s="77">
        <f>Dotations_Dotaties!M34</f>
        <v>0.65215977756314392</v>
      </c>
      <c r="N41" s="77">
        <f>Dotations_Dotaties!N34</f>
        <v>0.63566836584037767</v>
      </c>
      <c r="O41" s="77">
        <f>Dotations_Dotaties!O34</f>
        <v>0.64778814078318459</v>
      </c>
      <c r="P41" s="76">
        <f>Dotations_Dotaties!P34</f>
        <v>0.63422772477375822</v>
      </c>
      <c r="Q41" s="76">
        <f>Dotations_Dotaties!Q34</f>
        <v>0.63379599732209557</v>
      </c>
      <c r="R41" s="76">
        <f>Dotations_Dotaties!R34</f>
        <v>0.62880479913372556</v>
      </c>
      <c r="S41" s="76">
        <f>Dotations_Dotaties!S34</f>
        <v>0.62275051264653436</v>
      </c>
      <c r="T41" s="76">
        <f>Dotations_Dotaties!T34</f>
        <v>0.62560774363875937</v>
      </c>
      <c r="U41" s="76">
        <f>Dotations_Dotaties!U34</f>
        <v>0.62730402899022608</v>
      </c>
      <c r="V41" s="76">
        <f>Dotations_Dotaties!V34</f>
        <v>0.61681185870502531</v>
      </c>
      <c r="W41" s="76">
        <f>Dotations_Dotaties!W34</f>
        <v>0.6174005942118963</v>
      </c>
    </row>
    <row r="42" spans="1:24">
      <c r="A42" s="75" t="s">
        <v>191</v>
      </c>
      <c r="B42" s="77">
        <f>1-(B40+B41+B43)</f>
        <v>0.26730712531061984</v>
      </c>
      <c r="C42" s="77">
        <f t="shared" ref="C42:N42" si="9">1-(C40+C41+C43)</f>
        <v>0.29082568538989528</v>
      </c>
      <c r="D42" s="77">
        <f t="shared" si="9"/>
        <v>0.29940996695093891</v>
      </c>
      <c r="E42" s="77">
        <f t="shared" si="9"/>
        <v>0.31241415392964</v>
      </c>
      <c r="F42" s="77">
        <f t="shared" si="9"/>
        <v>0.345564399887898</v>
      </c>
      <c r="G42" s="77">
        <f t="shared" si="9"/>
        <v>0.36871546091051044</v>
      </c>
      <c r="H42" s="77">
        <f t="shared" si="9"/>
        <v>0.35804807841068009</v>
      </c>
      <c r="I42" s="77">
        <f t="shared" si="9"/>
        <v>0.3471726289749828</v>
      </c>
      <c r="J42" s="77">
        <f t="shared" si="9"/>
        <v>0.34749348559570947</v>
      </c>
      <c r="K42" s="77">
        <f t="shared" si="9"/>
        <v>0.34319768819730379</v>
      </c>
      <c r="L42" s="77">
        <f t="shared" si="9"/>
        <v>0.34423273456622261</v>
      </c>
      <c r="M42" s="77">
        <f t="shared" si="9"/>
        <v>0.34173897922914809</v>
      </c>
      <c r="N42" s="77">
        <f t="shared" si="9"/>
        <v>0.35521091052701448</v>
      </c>
      <c r="O42" s="77">
        <f t="shared" ref="O42" si="10">1-(O40+O41+O43)</f>
        <v>0.34768123416367125</v>
      </c>
      <c r="P42" s="76">
        <f>1-(P40+P41+P43)</f>
        <v>0.36187399374364748</v>
      </c>
      <c r="Q42" s="76">
        <f>1-(Q40+Q41+Q43)</f>
        <v>0.3620718090758539</v>
      </c>
      <c r="R42" s="76">
        <f>1-(R40+R41+R43)</f>
        <v>0.36709818104431824</v>
      </c>
      <c r="S42" s="76">
        <f>1-(S40+S41+S43)</f>
        <v>0.3726850323725206</v>
      </c>
      <c r="T42" s="76">
        <f t="shared" ref="T42:W42" si="11">1-(T40+T41+T43)</f>
        <v>0.37000406762191562</v>
      </c>
      <c r="U42" s="76">
        <f t="shared" si="11"/>
        <v>0.3686877363330372</v>
      </c>
      <c r="V42" s="76">
        <f t="shared" si="11"/>
        <v>0.37752197669661636</v>
      </c>
      <c r="W42" s="76">
        <f t="shared" si="11"/>
        <v>0.37325358144058762</v>
      </c>
    </row>
    <row r="43" spans="1:24">
      <c r="A43" s="75" t="s">
        <v>192</v>
      </c>
      <c r="B43" s="76">
        <f>ROD_GOS!B29</f>
        <v>1.6771972755355816E-3</v>
      </c>
      <c r="C43" s="76">
        <f>ROD_GOS!C29</f>
        <v>7.9008350979821646E-4</v>
      </c>
      <c r="D43" s="76">
        <f>ROD_GOS!D29</f>
        <v>1.2081357147095079E-3</v>
      </c>
      <c r="E43" s="76">
        <f>ROD_GOS!E29</f>
        <v>3.5712842301786419E-4</v>
      </c>
      <c r="F43" s="76">
        <f>ROD_GOS!F29</f>
        <v>1.5192346461597572E-3</v>
      </c>
      <c r="G43" s="76">
        <f>ROD_GOS!G29</f>
        <v>2.3299180574236889E-3</v>
      </c>
      <c r="H43" s="76">
        <f>ROD_GOS!H29</f>
        <v>2.4763229226258698E-3</v>
      </c>
      <c r="I43" s="76">
        <f>ROD_GOS!I29</f>
        <v>2.2749908554199443E-3</v>
      </c>
      <c r="J43" s="76">
        <f>ROD_GOS!J29</f>
        <v>1.998109335477899E-3</v>
      </c>
      <c r="K43" s="76">
        <f>ROD_GOS!K29</f>
        <v>3.0439800891361246E-3</v>
      </c>
      <c r="L43" s="76">
        <f>ROD_GOS!L29</f>
        <v>1.6036269325564328E-3</v>
      </c>
      <c r="M43" s="76">
        <f>ROD_GOS!M29</f>
        <v>1.7017771340338871E-3</v>
      </c>
      <c r="N43" s="76">
        <f>ROD_GOS!N29</f>
        <v>1.8198166923456445E-3</v>
      </c>
      <c r="O43" s="76">
        <f>ROD_GOS!O29</f>
        <v>1.7186879264453772E-3</v>
      </c>
      <c r="P43" s="76">
        <f>ROD_GOS!P29</f>
        <v>1.4432257722856859E-3</v>
      </c>
      <c r="Q43" s="76">
        <f>ROD_GOS!Q29</f>
        <v>1.2115829156567747E-3</v>
      </c>
      <c r="R43" s="76">
        <f>ROD_GOS!R29</f>
        <v>1.4732724910830888E-3</v>
      </c>
      <c r="S43" s="76">
        <f>ROD_GOS!S29</f>
        <v>1.4768785784594772E-3</v>
      </c>
      <c r="T43" s="76">
        <f>ROD_GOS!T29</f>
        <v>1.4518456212848716E-3</v>
      </c>
      <c r="U43" s="76">
        <f>ROD_GOS!U29</f>
        <v>1.4467300981680972E-3</v>
      </c>
      <c r="V43" s="76">
        <f>ROD_GOS!V29</f>
        <v>1.4974576628372668E-3</v>
      </c>
      <c r="W43" s="76">
        <f>ROD_GOS!W29</f>
        <v>2.2705909254632632E-3</v>
      </c>
    </row>
    <row r="44" spans="1:24" s="66" customFormat="1">
      <c r="A44" s="78" t="s">
        <v>130</v>
      </c>
      <c r="B44" s="79">
        <f>SUM(B40:B43)</f>
        <v>1</v>
      </c>
      <c r="C44" s="79">
        <f t="shared" ref="C44:N44" si="12">SUM(C40:C43)</f>
        <v>1</v>
      </c>
      <c r="D44" s="79">
        <f t="shared" si="12"/>
        <v>1</v>
      </c>
      <c r="E44" s="79">
        <f t="shared" si="12"/>
        <v>1</v>
      </c>
      <c r="F44" s="79">
        <f t="shared" si="12"/>
        <v>1</v>
      </c>
      <c r="G44" s="79">
        <f t="shared" si="12"/>
        <v>1</v>
      </c>
      <c r="H44" s="79">
        <f t="shared" si="12"/>
        <v>1</v>
      </c>
      <c r="I44" s="79">
        <f t="shared" si="12"/>
        <v>1</v>
      </c>
      <c r="J44" s="79">
        <f t="shared" si="12"/>
        <v>1</v>
      </c>
      <c r="K44" s="79">
        <f t="shared" si="12"/>
        <v>1</v>
      </c>
      <c r="L44" s="79">
        <f t="shared" si="12"/>
        <v>1</v>
      </c>
      <c r="M44" s="79">
        <f t="shared" si="12"/>
        <v>1</v>
      </c>
      <c r="N44" s="79">
        <f t="shared" si="12"/>
        <v>1</v>
      </c>
      <c r="O44" s="79">
        <f t="shared" ref="O44:Q44" si="13">SUM(O40:O43)</f>
        <v>1</v>
      </c>
      <c r="P44" s="79">
        <f t="shared" si="13"/>
        <v>1</v>
      </c>
      <c r="Q44" s="79">
        <f t="shared" si="13"/>
        <v>1</v>
      </c>
      <c r="R44" s="79">
        <f t="shared" ref="R44:S44" si="14">SUM(R40:R43)</f>
        <v>1</v>
      </c>
      <c r="S44" s="79">
        <f t="shared" si="14"/>
        <v>1</v>
      </c>
      <c r="T44" s="79">
        <f t="shared" ref="T44:W44" si="15">SUM(T40:T43)</f>
        <v>1</v>
      </c>
      <c r="U44" s="79">
        <f t="shared" si="15"/>
        <v>1</v>
      </c>
      <c r="V44" s="79">
        <f t="shared" si="15"/>
        <v>1</v>
      </c>
      <c r="W44" s="79">
        <f t="shared" si="15"/>
        <v>1</v>
      </c>
      <c r="X44" s="62"/>
    </row>
    <row r="52" spans="20:20">
      <c r="T52" s="80">
        <f>35000000/ROT_GOO!T11</f>
        <v>5.909245581138204E-2</v>
      </c>
    </row>
  </sheetData>
  <mergeCells count="8">
    <mergeCell ref="B38:W38"/>
    <mergeCell ref="B3:W3"/>
    <mergeCell ref="B15:W15"/>
    <mergeCell ref="B2:W2"/>
    <mergeCell ref="B14:W14"/>
    <mergeCell ref="B26:W26"/>
    <mergeCell ref="B27:W27"/>
    <mergeCell ref="B37:W3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e xmlns="e604605e-22fb-409f-92c1-68be77b310f8" xsi:nil="true"/>
    <Ann_x00e9_e xmlns="e604605e-22fb-409f-92c1-68be77b310f8" xsi:nil="true"/>
    <Apublier xmlns="e604605e-22fb-409f-92c1-68be77b310f8" xsi:nil="true"/>
    <UA xmlns="e604605e-22fb-409f-92c1-68be77b310f8" xsi:nil="true"/>
    <lcf76f155ced4ddcb4097134ff3c332f xmlns="e604605e-22fb-409f-92c1-68be77b310f8">
      <Terms xmlns="http://schemas.microsoft.com/office/infopath/2007/PartnerControls"/>
    </lcf76f155ced4ddcb4097134ff3c332f>
    <Fichier xmlns="e604605e-22fb-409f-92c1-68be77b310f8" xsi:nil="true"/>
    <Document_travail xmlns="e604605e-22fb-409f-92c1-68be77b310f8" xsi:nil="true"/>
    <Publication xmlns="e604605e-22fb-409f-92c1-68be77b310f8" xsi:nil="true"/>
    <Objet xmlns="e604605e-22fb-409f-92c1-68be77b310f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CDE481C194346AC1C3181CA8EF29F" ma:contentTypeVersion="26" ma:contentTypeDescription="Crée un document." ma:contentTypeScope="" ma:versionID="85842a63cf0b2773fb394843cb80b385">
  <xsd:schema xmlns:xsd="http://www.w3.org/2001/XMLSchema" xmlns:xs="http://www.w3.org/2001/XMLSchema" xmlns:p="http://schemas.microsoft.com/office/2006/metadata/properties" xmlns:ns2="e604605e-22fb-409f-92c1-68be77b310f8" xmlns:ns3="7e7c50e0-05bd-4ad3-bbcd-fcac9451d0c9" targetNamespace="http://schemas.microsoft.com/office/2006/metadata/properties" ma:root="true" ma:fieldsID="6b41038bdbade03d47dbd1a73f30902a" ns2:_="" ns3:_="">
    <xsd:import namespace="e604605e-22fb-409f-92c1-68be77b310f8"/>
    <xsd:import namespace="7e7c50e0-05bd-4ad3-bbcd-fcac9451d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Fichier" minOccurs="0"/>
                <xsd:element ref="ns2:Document_travail" minOccurs="0"/>
                <xsd:element ref="ns2:Apublier" minOccurs="0"/>
                <xsd:element ref="ns2:Langue" minOccurs="0"/>
                <xsd:element ref="ns3:SharedWithUsers" minOccurs="0"/>
                <xsd:element ref="ns3:SharedWithDetails" minOccurs="0"/>
                <xsd:element ref="ns2:UA" minOccurs="0"/>
                <xsd:element ref="ns2:MediaLengthInSeconds" minOccurs="0"/>
                <xsd:element ref="ns2:Publication" minOccurs="0"/>
                <xsd:element ref="ns2:Ann_x00e9_e" minOccurs="0"/>
                <xsd:element ref="ns2:Objet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605e-22fb-409f-92c1-68be77b31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chier" ma:index="16" nillable="true" ma:displayName="Fichier" ma:format="Dropdown" ma:internalName="Fichier">
      <xsd:simpleType>
        <xsd:union memberTypes="dms:Text">
          <xsd:simpleType>
            <xsd:restriction base="dms:Choice">
              <xsd:enumeration value="Word"/>
              <xsd:enumeration value="Excel"/>
              <xsd:enumeration value="PowerPoint"/>
              <xsd:enumeration value="pdf"/>
              <xsd:enumeration value="jpg"/>
              <xsd:enumeration value="png"/>
              <xsd:enumeration value="gif"/>
              <xsd:enumeration value="Ai"/>
              <xsd:enumeration value="Id"/>
              <xsd:enumeration value="Ps"/>
            </xsd:restriction>
          </xsd:simpleType>
        </xsd:union>
      </xsd:simpleType>
    </xsd:element>
    <xsd:element name="Document_travail" ma:index="17" nillable="true" ma:displayName="Type_document" ma:format="Dropdown" ma:internalName="Document_travail">
      <xsd:simpleType>
        <xsd:restriction base="dms:Choice">
          <xsd:enumeration value="Loi"/>
          <xsd:enumeration value="Ordonnance"/>
          <xsd:enumeration value="Décret"/>
          <xsd:enumeration value="Arrêté_Gouvernement"/>
          <xsd:enumeration value="Arrêté_ministériel"/>
          <xsd:enumeration value="Arrêté_Cocom"/>
          <xsd:enumeration value="Arrêté_Cocof"/>
          <xsd:enumeration value="Arrêté_VGC"/>
          <xsd:enumeration value="Circulaire"/>
          <xsd:enumeration value="Convention"/>
          <xsd:enumeration value="Directive"/>
          <xsd:enumeration value="Règlement"/>
        </xsd:restriction>
      </xsd:simpleType>
    </xsd:element>
    <xsd:element name="Apublier" ma:index="18" nillable="true" ma:displayName="Statut" ma:format="Dropdown" ma:internalName="Apubli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 cours"/>
                    <xsd:enumeration value="A publier"/>
                    <xsd:enumeration value="A supprimer"/>
                    <xsd:enumeration value="Publié"/>
                    <xsd:enumeration value="Validé"/>
                    <xsd:enumeration value="Transmis Dircom"/>
                  </xsd:restriction>
                </xsd:simpleType>
              </xsd:element>
            </xsd:sequence>
          </xsd:extension>
        </xsd:complexContent>
      </xsd:complexType>
    </xsd:element>
    <xsd:element name="Langue" ma:index="19" nillable="true" ma:displayName="Langue" ma:format="Dropdown" ma:internalName="Langue">
      <xsd:simpleType>
        <xsd:restriction base="dms:Choice">
          <xsd:enumeration value="FR"/>
          <xsd:enumeration value="NL"/>
          <xsd:enumeration value="FR_NL"/>
        </xsd:restriction>
      </xsd:simpleType>
    </xsd:element>
    <xsd:element name="UA" ma:index="22" nillable="true" ma:displayName="UA" ma:format="Dropdown" ma:internalName="UA">
      <xsd:simpleType>
        <xsd:restriction base="dms:Choice">
          <xsd:enumeration value="BPL"/>
          <xsd:enumeration value="DG"/>
          <xsd:enumeration value="AFJ"/>
          <xsd:enumeration value="DFL"/>
          <xsd:enumeration value="DIN"/>
          <xsd:enumeration value="DPL"/>
          <xsd:enumeration value="DSF"/>
          <xsd:enumeration value="ISP"/>
          <xsd:enumeration value="MPU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Publication" ma:index="26" nillable="true" ma:displayName="Support_Canal" ma:format="Dropdown" ma:internalName="Public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tranet_BPL"/>
                        <xsd:enumeration value="Site_BPL"/>
                        <xsd:enumeration value="Site_Elections"/>
                        <xsd:enumeration value="Site_SPRB"/>
                        <xsd:enumeration value="1035"/>
                        <xsd:enumeration value="Rapport_activités"/>
                        <xsd:enumeration value="Newsletter"/>
                        <xsd:enumeration value="Digital Signage"/>
                        <xsd:enumeration value="Intranet_SPRB"/>
                        <xsd:enumeration value="Letsigni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Ann_x00e9_e" ma:index="27" nillable="true" ma:displayName="Année" ma:format="Dropdown" ma:internalName="Ann_x00e9_e">
      <xsd:simpleType>
        <xsd:union memberTypes="dms:Text">
          <xsd:simpleType>
            <xsd:restriction base="dms:Choice">
              <xsd:enumeration value="2020"/>
              <xsd:enumeration value="2021"/>
              <xsd:enumeration value="2022"/>
              <xsd:enumeration value="2023"/>
            </xsd:restriction>
          </xsd:simpleType>
        </xsd:union>
      </xsd:simpleType>
    </xsd:element>
    <xsd:element name="Objet" ma:index="28" nillable="true" ma:displayName="Produits" ma:format="Dropdown" ma:internalName="Obj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ualités"/>
                    <xsd:enumeration value="Avis"/>
                    <xsd:enumeration value="Données chiffrées"/>
                    <xsd:enumeration value="Fiche technique"/>
                    <xsd:enumeration value="Focus"/>
                    <xsd:enumeration value="Formulaire en ligne"/>
                    <xsd:enumeration value="Formulaire (.pdf)"/>
                    <xsd:enumeration value="Guide"/>
                    <xsd:enumeration value="Newsletter"/>
                    <xsd:enumeration value="Rapport"/>
                    <xsd:enumeration value="Législation"/>
                    <xsd:enumeration value="Illustration, photo"/>
                    <xsd:enumeration value="Vidéo"/>
                    <xsd:enumeration value="Logo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30" nillable="true" ma:taxonomy="true" ma:internalName="lcf76f155ced4ddcb4097134ff3c332f" ma:taxonomyFieldName="MediaServiceImageTags" ma:displayName="Balises d’images" ma:readOnly="false" ma:fieldId="{5cf76f15-5ced-4ddc-b409-7134ff3c332f}" ma:taxonomyMulti="true" ma:sspId="57b2d657-d973-4862-aa1b-1284b6977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c50e0-05bd-4ad3-bbcd-fcac9451d0c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62DB58-2103-4B47-9A2B-4EB99B955E6C}">
  <ds:schemaRefs>
    <ds:schemaRef ds:uri="7e7c50e0-05bd-4ad3-bbcd-fcac9451d0c9"/>
    <ds:schemaRef ds:uri="http://schemas.microsoft.com/office/2006/metadata/properties"/>
    <ds:schemaRef ds:uri="e604605e-22fb-409f-92c1-68be77b310f8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0F61AB-80FC-4DC7-B71D-0EE0C8F982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45EDED-0FF6-4EDE-8E13-2A6713454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4605e-22fb-409f-92c1-68be77b310f8"/>
    <ds:schemaRef ds:uri="7e7c50e0-05bd-4ad3-bbcd-fcac9451d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72deb0f-abfd-479d-a5f7-4920992c1739}" enabled="1" method="Standard" siteId="{3e9f03cd-0512-46dc-b0d4-bb48fa70fcf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</vt:i4>
      </vt:variant>
    </vt:vector>
  </HeadingPairs>
  <TitlesOfParts>
    <vt:vector size="22" baseType="lpstr">
      <vt:lpstr>INDEX</vt:lpstr>
      <vt:lpstr>Liste ZP_PZ lijst</vt:lpstr>
      <vt:lpstr>Période_Periode</vt:lpstr>
      <vt:lpstr>Population_Bevolking</vt:lpstr>
      <vt:lpstr>Ex propre_Eigen dienstjaar</vt:lpstr>
      <vt:lpstr>Résulat global_Globaal resulta</vt:lpstr>
      <vt:lpstr>Global+réserves_Globaal+reserve</vt:lpstr>
      <vt:lpstr>Réserves_Reserves</vt:lpstr>
      <vt:lpstr>Recettes_Ontvangsten</vt:lpstr>
      <vt:lpstr>ROP_GOP</vt:lpstr>
      <vt:lpstr>ROT_GOO</vt:lpstr>
      <vt:lpstr>Dotations_Dotaties</vt:lpstr>
      <vt:lpstr>ROD_GOS</vt:lpstr>
      <vt:lpstr>Dépenses_Uitgaven</vt:lpstr>
      <vt:lpstr>DOP_GUP</vt:lpstr>
      <vt:lpstr>operationVScalog</vt:lpstr>
      <vt:lpstr>Répartition_Verdeling</vt:lpstr>
      <vt:lpstr>DOF_GUW</vt:lpstr>
      <vt:lpstr>DOT_GUO</vt:lpstr>
      <vt:lpstr>DOD_GUS</vt:lpstr>
      <vt:lpstr>Extraordinaire_Buitengewoon</vt:lpstr>
      <vt:lpstr>Période_Periode!Zone_d_impression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Angéline Biarent</dc:creator>
  <cp:lastModifiedBy>DAUW Véronique</cp:lastModifiedBy>
  <cp:lastPrinted>2015-03-06T07:55:52Z</cp:lastPrinted>
  <dcterms:created xsi:type="dcterms:W3CDTF">2015-01-23T15:51:48Z</dcterms:created>
  <dcterms:modified xsi:type="dcterms:W3CDTF">2025-04-16T13:56:46Z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0x010100F89CDE481C194346AC1C3181CA8EF29F</vt:lpwstr>
  </property>
  <property fmtid="{D5CDD505-2E9C-101B-9397-08002B2CF9AE}" pid="3" name="MediaServiceImageTags">
    <vt:lpwstr/>
  </property>
</Properties>
</file>